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325" windowWidth="15480" windowHeight="7035" tabRatio="855" activeTab="3"/>
  </bookViews>
  <sheets>
    <sheet name="2013-14" sheetId="1" r:id="rId1"/>
    <sheet name="2014-15" sheetId="2" r:id="rId2"/>
    <sheet name="2015-16" sheetId="3" r:id="rId3"/>
    <sheet name="2016-17" sheetId="4" r:id="rId4"/>
    <sheet name="2017-18" sheetId="5" state="hidden" r:id="rId5"/>
    <sheet name="12-13 OE App budget" sheetId="6" state="hidden" r:id="rId6"/>
  </sheets>
  <definedNames>
    <definedName name="_xlnm._FilterDatabase" localSheetId="0" hidden="1">'2013-14'!$A$4:$O$113</definedName>
    <definedName name="_xlnm._FilterDatabase" localSheetId="1" hidden="1">'2014-15'!$A$4:$N$114</definedName>
    <definedName name="_xlnm._FilterDatabase" localSheetId="2" hidden="1">'2015-16'!$A$4:$N$114</definedName>
    <definedName name="_xlnm._FilterDatabase" localSheetId="3" hidden="1">'2016-17'!$A$4:$N$114</definedName>
    <definedName name="_xlnm.Print_Area" localSheetId="0">'2013-14'!$A$1:$P$114</definedName>
    <definedName name="_xlnm.Print_Area" localSheetId="1">'2014-15'!$A$1:$O$114</definedName>
    <definedName name="_xlnm.Print_Area" localSheetId="2">'2015-16'!$A$1:$O$114</definedName>
    <definedName name="_xlnm.Print_Area" localSheetId="3">'2016-17'!$A$1:$O$114</definedName>
    <definedName name="_xlnm.Print_Area" localSheetId="4">'2017-18'!$A$1:$N$137</definedName>
    <definedName name="_xlnm.Print_Titles" localSheetId="0">'2013-14'!$1:$4</definedName>
    <definedName name="_xlnm.Print_Titles" localSheetId="1">'2014-15'!$1:$4</definedName>
    <definedName name="_xlnm.Print_Titles" localSheetId="2">'2015-16'!$1:$4</definedName>
    <definedName name="_xlnm.Print_Titles" localSheetId="3">'2016-17'!$1:$4</definedName>
    <definedName name="_xlnm.Print_Titles" localSheetId="4">'2017-18'!$1:$3</definedName>
  </definedNames>
  <calcPr fullCalcOnLoad="1"/>
</workbook>
</file>

<file path=xl/comments1.xml><?xml version="1.0" encoding="utf-8"?>
<comments xmlns="http://schemas.openxmlformats.org/spreadsheetml/2006/main">
  <authors>
    <author>mmolyneux</author>
  </authors>
  <commentList>
    <comment ref="M100" authorId="0">
      <text>
        <r>
          <rPr>
            <b/>
            <sz val="8"/>
            <rFont val="Tahoma"/>
            <family val="0"/>
          </rPr>
          <t>mmolyneux:</t>
        </r>
        <r>
          <rPr>
            <sz val="8"/>
            <rFont val="Tahoma"/>
            <family val="0"/>
          </rPr>
          <t xml:space="preserve">
Area to  be confirmed by NK</t>
        </r>
      </text>
    </comment>
  </commentList>
</comments>
</file>

<file path=xl/sharedStrings.xml><?xml version="1.0" encoding="utf-8"?>
<sst xmlns="http://schemas.openxmlformats.org/spreadsheetml/2006/main" count="16801" uniqueCount="6550">
  <si>
    <t>3984</t>
  </si>
  <si>
    <t>3985</t>
  </si>
  <si>
    <t>3986</t>
  </si>
  <si>
    <t>B1602</t>
  </si>
  <si>
    <t>Contract Cleaning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</si>
  <si>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</si>
  <si>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</si>
  <si>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</si>
  <si>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</si>
  <si>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</si>
  <si>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</si>
  <si>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</si>
  <si>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</si>
  <si>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</si>
  <si>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</si>
  <si>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</si>
  <si>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</si>
  <si>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</si>
  <si>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</si>
  <si>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</si>
  <si>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</si>
  <si>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</si>
  <si>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</si>
  <si>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</si>
  <si>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TA21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</si>
  <si>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</si>
  <si>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</si>
  <si>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</si>
  <si>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</si>
  <si>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</si>
  <si>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</si>
  <si>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</si>
  <si>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</si>
  <si>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</si>
  <si>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</si>
  <si>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</si>
  <si>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</si>
  <si>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</si>
  <si>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</si>
  <si>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</si>
  <si>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</si>
  <si>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K9571</t>
  </si>
  <si>
    <t>Licences</t>
  </si>
  <si>
    <t>ED16</t>
  </si>
  <si>
    <t>Commercial Regulation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</si>
  <si>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</si>
  <si>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</si>
  <si>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</si>
  <si>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</si>
  <si>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</si>
  <si>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</si>
  <si>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</si>
  <si>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</si>
  <si>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</si>
  <si>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</si>
  <si>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</si>
  <si>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</si>
  <si>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</si>
  <si>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</si>
  <si>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</si>
  <si>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</si>
  <si>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</si>
  <si>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</si>
  <si>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</si>
  <si>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</si>
  <si>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</si>
  <si>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</si>
  <si>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</si>
  <si>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</si>
  <si>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ED17</t>
  </si>
  <si>
    <t>Residential Health &amp; Safety</t>
  </si>
  <si>
    <t>1079</t>
  </si>
  <si>
    <t>1080</t>
  </si>
  <si>
    <t>1081</t>
  </si>
  <si>
    <t>1082</t>
  </si>
  <si>
    <t>ED18</t>
  </si>
  <si>
    <t>HMO Enforcement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</si>
  <si>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</si>
  <si>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</si>
  <si>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</si>
  <si>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</si>
  <si>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</si>
  <si>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</si>
  <si>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</si>
  <si>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</si>
  <si>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</si>
  <si>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</si>
  <si>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</si>
  <si>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</si>
  <si>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</si>
  <si>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</si>
  <si>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</si>
  <si>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</si>
  <si>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</si>
  <si>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ED22</t>
  </si>
  <si>
    <t>HMO Licensing</t>
  </si>
  <si>
    <t>S12C</t>
  </si>
  <si>
    <t>1103</t>
  </si>
  <si>
    <t>1104</t>
  </si>
  <si>
    <t>1105</t>
  </si>
  <si>
    <t>1106</t>
  </si>
  <si>
    <t>1107</t>
  </si>
  <si>
    <t>1108</t>
  </si>
  <si>
    <t>1109</t>
  </si>
  <si>
    <t>1110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</si>
  <si>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</si>
  <si>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</si>
  <si>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</si>
  <si>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</si>
  <si>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</si>
  <si>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</si>
  <si>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</si>
  <si>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</si>
  <si>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</si>
  <si>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</si>
  <si>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</si>
  <si>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</si>
  <si>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</si>
  <si>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</si>
  <si>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AG01</t>
  </si>
  <si>
    <t>2690</t>
  </si>
  <si>
    <t>AG03</t>
  </si>
  <si>
    <t>Parks &amp; Leisure Support Unit</t>
  </si>
  <si>
    <t>S22H</t>
  </si>
  <si>
    <t>2694</t>
  </si>
  <si>
    <t>D3605</t>
  </si>
  <si>
    <t>Disturbance Payments</t>
  </si>
  <si>
    <t>2695</t>
  </si>
  <si>
    <t>2696</t>
  </si>
  <si>
    <t>L9840</t>
  </si>
  <si>
    <t>DS Fixed Income from the HRA</t>
  </si>
  <si>
    <t>2697</t>
  </si>
  <si>
    <t>B1186</t>
  </si>
  <si>
    <t>Void Tenant Choice</t>
  </si>
  <si>
    <t>MD62</t>
  </si>
  <si>
    <t>Compensation &amp; Reimbursement Payments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</si>
  <si>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</si>
  <si>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</si>
  <si>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</si>
  <si>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</si>
  <si>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</si>
  <si>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</si>
  <si>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</si>
  <si>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</si>
  <si>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</si>
  <si>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</si>
  <si>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</si>
  <si>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</si>
  <si>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</si>
  <si>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</si>
  <si>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</si>
  <si>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</si>
  <si>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</si>
  <si>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</si>
  <si>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</si>
  <si>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</si>
  <si>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J8220</t>
  </si>
  <si>
    <t>Planned</t>
  </si>
  <si>
    <t>QA20</t>
  </si>
  <si>
    <t>C &amp; CS Contracts Management</t>
  </si>
  <si>
    <t>2720</t>
  </si>
  <si>
    <t>L9811</t>
  </si>
  <si>
    <t>HRA Productive Labour</t>
  </si>
  <si>
    <t>2721</t>
  </si>
  <si>
    <t>B1111</t>
  </si>
  <si>
    <t>HRA Sub Contractors</t>
  </si>
  <si>
    <t>2722</t>
  </si>
  <si>
    <t>D3311</t>
  </si>
  <si>
    <t>HRA Supplies &amp; Services</t>
  </si>
  <si>
    <t>2723</t>
  </si>
  <si>
    <t>L9899</t>
  </si>
  <si>
    <t>OBS Internal Income</t>
  </si>
  <si>
    <t>QB02</t>
  </si>
  <si>
    <t>Job Cost Holding Account Planned</t>
  </si>
  <si>
    <t>2725</t>
  </si>
  <si>
    <t>2726</t>
  </si>
  <si>
    <t>2727</t>
  </si>
  <si>
    <t>2728</t>
  </si>
  <si>
    <t>QB03</t>
  </si>
  <si>
    <t>Job Cost Holding Account Capital</t>
  </si>
  <si>
    <t>2730</t>
  </si>
  <si>
    <t>2731</t>
  </si>
  <si>
    <t>2732</t>
  </si>
  <si>
    <t>QB05</t>
  </si>
  <si>
    <t>Job Cost Holding Account Estates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</si>
  <si>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</si>
  <si>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</si>
  <si>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</si>
  <si>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</si>
  <si>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</si>
  <si>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</si>
  <si>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</si>
  <si>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</si>
  <si>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</si>
  <si>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</si>
  <si>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</si>
  <si>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</si>
  <si>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</si>
  <si>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</si>
  <si>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</si>
  <si>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</si>
  <si>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</si>
  <si>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</si>
  <si>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L9712</t>
  </si>
  <si>
    <t>Wages Recharges - Productive</t>
  </si>
  <si>
    <t>QC42</t>
  </si>
  <si>
    <t>S03 BI 2012-13 Appendix A - 1st Review</t>
  </si>
  <si>
    <t>S12 ED Budgets 12-13 Appendix A - 1st Review</t>
  </si>
  <si>
    <t>S23 Dir Serv Budgets 12-13 Appendix A - 1st Review</t>
  </si>
  <si>
    <t>S21 Cust Serv Budgets 12-13 Appendix A - 1st Review</t>
  </si>
  <si>
    <t xml:space="preserve"> S22 City Leis Budgets 12-13 Appendix A - 1st Review</t>
  </si>
  <si>
    <t>2771</t>
  </si>
  <si>
    <t>2772</t>
  </si>
  <si>
    <t>2773</t>
  </si>
  <si>
    <t>2774</t>
  </si>
  <si>
    <t>2775</t>
  </si>
  <si>
    <t>2776</t>
  </si>
  <si>
    <t>2777</t>
  </si>
  <si>
    <t>2778</t>
  </si>
  <si>
    <t>1249</t>
  </si>
  <si>
    <t>1250</t>
  </si>
  <si>
    <t>C2996</t>
  </si>
  <si>
    <t>1251</t>
  </si>
  <si>
    <t>1252</t>
  </si>
  <si>
    <t>1253</t>
  </si>
  <si>
    <t>1254</t>
  </si>
  <si>
    <t>1255</t>
  </si>
  <si>
    <t>1256</t>
  </si>
  <si>
    <t>1257</t>
  </si>
  <si>
    <t>D3801</t>
  </si>
  <si>
    <t>Other Insurances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</si>
  <si>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</si>
  <si>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</si>
  <si>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</si>
  <si>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</si>
  <si>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</si>
  <si>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</si>
  <si>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</si>
  <si>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</si>
  <si>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</si>
  <si>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</si>
  <si>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</si>
  <si>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</si>
  <si>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</si>
  <si>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</si>
  <si>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D3803</t>
  </si>
  <si>
    <t>Hospitality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</si>
  <si>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</si>
  <si>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</si>
  <si>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</si>
  <si>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</si>
  <si>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</si>
  <si>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</si>
  <si>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</si>
  <si>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</si>
  <si>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</si>
  <si>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</si>
  <si>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</si>
  <si>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</si>
  <si>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</si>
  <si>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ED01</t>
  </si>
  <si>
    <t>Environmental Development General Management</t>
  </si>
  <si>
    <t>S12E</t>
  </si>
  <si>
    <t>S12 General Management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</si>
  <si>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</si>
  <si>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</si>
  <si>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</si>
  <si>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</si>
  <si>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</si>
  <si>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</si>
  <si>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</si>
  <si>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</si>
  <si>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</si>
  <si>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</si>
  <si>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</si>
  <si>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</si>
  <si>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</si>
  <si>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</si>
  <si>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</si>
  <si>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</si>
  <si>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</si>
  <si>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</si>
  <si>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</si>
  <si>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</si>
  <si>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</si>
  <si>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</si>
  <si>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</si>
  <si>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</si>
  <si>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</si>
  <si>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EK09</t>
  </si>
  <si>
    <t>1314</t>
  </si>
  <si>
    <t>EK14</t>
  </si>
  <si>
    <t>Housing Development Team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</si>
  <si>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</si>
  <si>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</si>
  <si>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</si>
  <si>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</si>
  <si>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</si>
  <si>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</si>
  <si>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</si>
  <si>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</si>
  <si>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</si>
  <si>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</si>
  <si>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</si>
  <si>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D3429</t>
  </si>
  <si>
    <t>Police Checks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</si>
  <si>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</si>
  <si>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</si>
  <si>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</si>
  <si>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</si>
  <si>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</si>
  <si>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</si>
  <si>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</si>
  <si>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</si>
  <si>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</si>
  <si>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</si>
  <si>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</si>
  <si>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</si>
  <si>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A0105</t>
  </si>
  <si>
    <t>Salaries Other Allowances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</si>
  <si>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</si>
  <si>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</si>
  <si>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</si>
  <si>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</si>
  <si>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</si>
  <si>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</si>
  <si>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</si>
  <si>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</si>
  <si>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</si>
  <si>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</si>
  <si>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</si>
  <si>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</si>
  <si>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</si>
  <si>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</si>
  <si>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</si>
  <si>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D3805</t>
  </si>
  <si>
    <t>Compensation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</si>
  <si>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</si>
  <si>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</si>
  <si>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</si>
  <si>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</si>
  <si>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</si>
  <si>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</si>
  <si>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</si>
  <si>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</si>
  <si>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</si>
  <si>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EK15</t>
  </si>
  <si>
    <t>Strategy &amp; Enabling Team</t>
  </si>
  <si>
    <t>S13D</t>
  </si>
  <si>
    <t>Community Housing &amp; Strategy</t>
  </si>
  <si>
    <t>1365</t>
  </si>
  <si>
    <t>D3425</t>
  </si>
  <si>
    <t>Furniture Removals</t>
  </si>
  <si>
    <t>1366</t>
  </si>
  <si>
    <t>D3430</t>
  </si>
  <si>
    <t>Storage Costs</t>
  </si>
  <si>
    <t>1367</t>
  </si>
  <si>
    <t>D3606</t>
  </si>
  <si>
    <t>Social Lettings Agency</t>
  </si>
  <si>
    <t>1368</t>
  </si>
  <si>
    <t>1369</t>
  </si>
  <si>
    <t>D3903</t>
  </si>
  <si>
    <t>Provision For Bad Debts</t>
  </si>
  <si>
    <t>1370</t>
  </si>
  <si>
    <t>1371</t>
  </si>
  <si>
    <t>1372</t>
  </si>
  <si>
    <t>K9550</t>
  </si>
  <si>
    <t>1373</t>
  </si>
  <si>
    <t>1374</t>
  </si>
  <si>
    <t>D3604</t>
  </si>
  <si>
    <t>Board &amp; Lodging Payments</t>
  </si>
  <si>
    <t>1375</t>
  </si>
  <si>
    <t>D3612</t>
  </si>
  <si>
    <t>Social Lettings Void Payments</t>
  </si>
  <si>
    <t>1376</t>
  </si>
  <si>
    <t>EK01</t>
  </si>
  <si>
    <t>Homelessness Running Expenditure</t>
  </si>
  <si>
    <t>4635</t>
  </si>
  <si>
    <t>4636</t>
  </si>
  <si>
    <t>4637</t>
  </si>
  <si>
    <t>4638</t>
  </si>
  <si>
    <t>4639</t>
  </si>
  <si>
    <t>4640</t>
  </si>
  <si>
    <t>KS08</t>
  </si>
  <si>
    <t>Democratic Services</t>
  </si>
  <si>
    <t>4642</t>
  </si>
  <si>
    <t>4643</t>
  </si>
  <si>
    <t>4644</t>
  </si>
  <si>
    <t>KS10</t>
  </si>
  <si>
    <t>Scrutiny Committees - Running Costs</t>
  </si>
  <si>
    <t>4646</t>
  </si>
  <si>
    <t>4647</t>
  </si>
  <si>
    <t>4648</t>
  </si>
  <si>
    <t>KS11</t>
  </si>
  <si>
    <t>Other Committees - Running Costs</t>
  </si>
  <si>
    <t>S34A</t>
  </si>
  <si>
    <t>4651</t>
  </si>
  <si>
    <t>4652</t>
  </si>
  <si>
    <t>4653</t>
  </si>
  <si>
    <t>4654</t>
  </si>
  <si>
    <t>4655</t>
  </si>
  <si>
    <t>4656</t>
  </si>
  <si>
    <t>4657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</si>
  <si>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</si>
  <si>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</si>
  <si>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</si>
  <si>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</si>
  <si>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</si>
  <si>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</si>
  <si>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</si>
  <si>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</si>
  <si>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</si>
  <si>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</si>
  <si>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</si>
  <si>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</si>
  <si>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</si>
  <si>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</si>
  <si>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</si>
  <si>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D3600</t>
  </si>
  <si>
    <t>Bond Payments Homeless</t>
  </si>
  <si>
    <t>1407</t>
  </si>
  <si>
    <t>D3611</t>
  </si>
  <si>
    <t>Homelessness Accomodation Lease Payments</t>
  </si>
  <si>
    <t>1408</t>
  </si>
  <si>
    <t>1409</t>
  </si>
  <si>
    <t>1410</t>
  </si>
  <si>
    <t>1411</t>
  </si>
  <si>
    <t>1412</t>
  </si>
  <si>
    <t>1413</t>
  </si>
  <si>
    <t>K9555</t>
  </si>
  <si>
    <t>Supporting People Block Payment</t>
  </si>
  <si>
    <t>1414</t>
  </si>
  <si>
    <t>EK03</t>
  </si>
  <si>
    <t>Private Lease Scheme</t>
  </si>
  <si>
    <t>1416</t>
  </si>
  <si>
    <t>1417</t>
  </si>
  <si>
    <t>1418</t>
  </si>
  <si>
    <t>1419</t>
  </si>
  <si>
    <t>1420</t>
  </si>
  <si>
    <t>1421</t>
  </si>
  <si>
    <t>F5033</t>
  </si>
  <si>
    <t>Rent Allowance Cheques (Home Choice)</t>
  </si>
  <si>
    <t>1422</t>
  </si>
  <si>
    <t>1423</t>
  </si>
  <si>
    <t>1424</t>
  </si>
  <si>
    <t>1425</t>
  </si>
  <si>
    <t>1426</t>
  </si>
  <si>
    <t>1427</t>
  </si>
  <si>
    <t>1428</t>
  </si>
  <si>
    <t>1429</t>
  </si>
  <si>
    <t>K9585</t>
  </si>
  <si>
    <t>Rent allowance cheque home choice rtn deposit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</si>
  <si>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</si>
  <si>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</si>
  <si>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</si>
  <si>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</si>
  <si>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</si>
  <si>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</si>
  <si>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</si>
  <si>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</si>
  <si>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</si>
  <si>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EK04</t>
  </si>
  <si>
    <t>Home Choice Scheme</t>
  </si>
  <si>
    <t>1440</t>
  </si>
  <si>
    <t>1441</t>
  </si>
  <si>
    <t>EK06</t>
  </si>
  <si>
    <t>1443</t>
  </si>
  <si>
    <t>1444</t>
  </si>
  <si>
    <t>1445</t>
  </si>
  <si>
    <t>1446</t>
  </si>
  <si>
    <t>A0702</t>
  </si>
  <si>
    <t>Staff Advertising</t>
  </si>
  <si>
    <t>1447</t>
  </si>
  <si>
    <t>A0703</t>
  </si>
  <si>
    <t>Interview Expenses</t>
  </si>
  <si>
    <t>1448</t>
  </si>
  <si>
    <t>A0704</t>
  </si>
  <si>
    <t>Staff Medical Examinations</t>
  </si>
  <si>
    <t>1449</t>
  </si>
  <si>
    <t>A0711</t>
  </si>
  <si>
    <t>Unison Rep Funding Recharge</t>
  </si>
  <si>
    <t>1450</t>
  </si>
  <si>
    <t>1451</t>
  </si>
  <si>
    <t>1452</t>
  </si>
  <si>
    <t>1453</t>
  </si>
  <si>
    <t>1454</t>
  </si>
  <si>
    <t>1455</t>
  </si>
  <si>
    <t>D3014</t>
  </si>
  <si>
    <t>Oxford Register for Affordable Housing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</si>
  <si>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</si>
  <si>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</si>
  <si>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</si>
  <si>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</si>
  <si>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</si>
  <si>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</si>
  <si>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</si>
  <si>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</si>
  <si>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</si>
  <si>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</si>
  <si>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</si>
  <si>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</si>
  <si>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</si>
  <si>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</si>
  <si>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</si>
  <si>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</si>
  <si>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</si>
  <si>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</si>
  <si>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</si>
  <si>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</si>
  <si>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</si>
  <si>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</si>
  <si>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</si>
  <si>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</si>
  <si>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</si>
  <si>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D3015</t>
  </si>
  <si>
    <t>CBL Scheme Costs</t>
  </si>
  <si>
    <t>1481</t>
  </si>
  <si>
    <t>D3102</t>
  </si>
  <si>
    <t>Vending Machine Provisions</t>
  </si>
  <si>
    <t>1482</t>
  </si>
  <si>
    <t>1483</t>
  </si>
  <si>
    <t>1484</t>
  </si>
  <si>
    <t>1485</t>
  </si>
  <si>
    <t>D3424</t>
  </si>
  <si>
    <t>Joint housing team</t>
  </si>
  <si>
    <t>1486</t>
  </si>
  <si>
    <t>D3426</t>
  </si>
  <si>
    <t>Homeless Prevention</t>
  </si>
  <si>
    <t>1487</t>
  </si>
  <si>
    <t>D3427</t>
  </si>
  <si>
    <t>Supported Lodgings</t>
  </si>
  <si>
    <t>1488</t>
  </si>
  <si>
    <t>1489</t>
  </si>
  <si>
    <t>D3650</t>
  </si>
  <si>
    <t>Mutual Exchange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</si>
  <si>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</si>
  <si>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</si>
  <si>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</si>
  <si>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</si>
  <si>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</si>
  <si>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</si>
  <si>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</si>
  <si>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</si>
  <si>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</si>
  <si>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</si>
  <si>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</si>
  <si>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</si>
  <si>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</si>
  <si>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EK10</t>
  </si>
  <si>
    <t>Housing Options &amp; Allocations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</si>
  <si>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</si>
  <si>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</si>
  <si>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</si>
  <si>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</si>
  <si>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</si>
  <si>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</si>
  <si>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</si>
  <si>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</si>
  <si>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</si>
  <si>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</si>
  <si>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</si>
  <si>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</si>
  <si>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</si>
  <si>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</si>
  <si>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</si>
  <si>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</si>
  <si>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</si>
  <si>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</si>
  <si>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EK13</t>
  </si>
  <si>
    <t>Single Homeless Team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</si>
  <si>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</si>
  <si>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</si>
  <si>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</si>
  <si>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</si>
  <si>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</si>
  <si>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</si>
  <si>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</si>
  <si>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</si>
  <si>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</si>
  <si>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</si>
  <si>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4815</t>
  </si>
  <si>
    <t>G6315</t>
  </si>
  <si>
    <t>Town Hall Management</t>
  </si>
  <si>
    <t>4816</t>
  </si>
  <si>
    <t>4817</t>
  </si>
  <si>
    <t>1533</t>
  </si>
  <si>
    <t>EK16</t>
  </si>
  <si>
    <t>Enhanced Housing Options Project</t>
  </si>
  <si>
    <t>S13K</t>
  </si>
  <si>
    <t>Community Housing &amp; Development</t>
  </si>
  <si>
    <t>1537</t>
  </si>
  <si>
    <t>1538</t>
  </si>
  <si>
    <t>B1103</t>
  </si>
  <si>
    <t>Services Maintenance (Planned)</t>
  </si>
  <si>
    <t>1539</t>
  </si>
  <si>
    <t>1540</t>
  </si>
  <si>
    <t>1541</t>
  </si>
  <si>
    <t>B1802</t>
  </si>
  <si>
    <t>Insurance  - Other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</si>
  <si>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</si>
  <si>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</si>
  <si>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</si>
  <si>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</si>
  <si>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</si>
  <si>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</si>
  <si>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</si>
  <si>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</si>
  <si>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</si>
  <si>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</si>
  <si>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</si>
  <si>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</si>
  <si>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</si>
  <si>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B1106</t>
  </si>
  <si>
    <t>Asbestos Work</t>
  </si>
  <si>
    <t>1555</t>
  </si>
  <si>
    <t>1556</t>
  </si>
  <si>
    <t>B1701</t>
  </si>
  <si>
    <t>Rent</t>
  </si>
  <si>
    <t>1557</t>
  </si>
  <si>
    <t>1558</t>
  </si>
  <si>
    <t>B1952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</si>
  <si>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</si>
  <si>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</si>
  <si>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</si>
  <si>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</si>
  <si>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</si>
  <si>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</si>
  <si>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</si>
  <si>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</si>
  <si>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</si>
  <si>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</si>
  <si>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</si>
  <si>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</si>
  <si>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</si>
  <si>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</si>
  <si>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K9546</t>
  </si>
  <si>
    <t>Service Charges</t>
  </si>
  <si>
    <t>1573</t>
  </si>
  <si>
    <t>1574</t>
  </si>
  <si>
    <t>BG11</t>
  </si>
  <si>
    <t>Residential &amp; Commercial Property</t>
  </si>
  <si>
    <t>1576</t>
  </si>
  <si>
    <t>1577</t>
  </si>
  <si>
    <t>1578</t>
  </si>
  <si>
    <t>B1606</t>
  </si>
  <si>
    <t>Window Cleaning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</si>
  <si>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</si>
  <si>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</si>
  <si>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</si>
  <si>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</si>
  <si>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</si>
  <si>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</si>
  <si>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</si>
  <si>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</si>
  <si>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</si>
  <si>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</si>
  <si>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</si>
  <si>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L9546</t>
  </si>
  <si>
    <t>Property Service Charges (Internal)</t>
  </si>
  <si>
    <t>BG12</t>
  </si>
  <si>
    <t>Bury Knowle House</t>
  </si>
  <si>
    <t>1591</t>
  </si>
  <si>
    <t>1592</t>
  </si>
  <si>
    <t>BG16</t>
  </si>
  <si>
    <t>Northway Landlord Mangmt A/C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</si>
  <si>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</si>
  <si>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</si>
  <si>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</si>
  <si>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</si>
  <si>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</si>
  <si>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</si>
  <si>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</si>
  <si>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</si>
  <si>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</si>
  <si>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</si>
  <si>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</si>
  <si>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</si>
  <si>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</si>
  <si>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</si>
  <si>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BG17</t>
  </si>
  <si>
    <t>Barton Centre Management</t>
  </si>
  <si>
    <t>1609</t>
  </si>
  <si>
    <t>1610</t>
  </si>
  <si>
    <t>B1821</t>
  </si>
  <si>
    <t>1611</t>
  </si>
  <si>
    <t>BG18</t>
  </si>
  <si>
    <t>Gloucester Green Buildings</t>
  </si>
  <si>
    <t>1613</t>
  </si>
  <si>
    <t>1614</t>
  </si>
  <si>
    <t>1615</t>
  </si>
  <si>
    <t>1616</t>
  </si>
  <si>
    <t>1617</t>
  </si>
  <si>
    <t>1618</t>
  </si>
  <si>
    <t>1619</t>
  </si>
  <si>
    <t>BG21</t>
  </si>
  <si>
    <t>Northgate Hall</t>
  </si>
  <si>
    <t>1621</t>
  </si>
  <si>
    <t>1622</t>
  </si>
  <si>
    <t>B1605</t>
  </si>
  <si>
    <t>Refuse Collection</t>
  </si>
  <si>
    <t>1623</t>
  </si>
  <si>
    <t>1624</t>
  </si>
  <si>
    <t>BG26</t>
  </si>
  <si>
    <t>Port Meadow Moorings</t>
  </si>
  <si>
    <t>1626</t>
  </si>
  <si>
    <t>1627</t>
  </si>
  <si>
    <t>1628</t>
  </si>
  <si>
    <t>1629</t>
  </si>
  <si>
    <t>1630</t>
  </si>
  <si>
    <t>BG34</t>
  </si>
  <si>
    <t>Cemeteries Lodges</t>
  </si>
  <si>
    <t>1632</t>
  </si>
  <si>
    <t>1633</t>
  </si>
  <si>
    <t>1634</t>
  </si>
  <si>
    <t>1635</t>
  </si>
  <si>
    <t>1636</t>
  </si>
  <si>
    <t>BG35</t>
  </si>
  <si>
    <t>Parks Houses</t>
  </si>
  <si>
    <t>1638</t>
  </si>
  <si>
    <t>1639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</si>
  <si>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</si>
  <si>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</si>
  <si>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</si>
  <si>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</si>
  <si>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</si>
  <si>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</si>
  <si>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</si>
  <si>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</si>
  <si>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</si>
  <si>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</si>
  <si>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</si>
  <si>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</si>
  <si>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</si>
  <si>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</si>
  <si>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</si>
  <si>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</si>
  <si>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</si>
  <si>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TR01</t>
  </si>
  <si>
    <t>Waste and Recycling Management</t>
  </si>
  <si>
    <t>3269</t>
  </si>
  <si>
    <t>3270</t>
  </si>
  <si>
    <t>3271</t>
  </si>
  <si>
    <t>TR23</t>
  </si>
  <si>
    <t>Waste &amp; Recycling Projects</t>
  </si>
  <si>
    <t>3273</t>
  </si>
  <si>
    <t>TR49</t>
  </si>
  <si>
    <t>Domestic Recycling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</si>
  <si>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</si>
  <si>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</si>
  <si>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</si>
  <si>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</si>
  <si>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</si>
  <si>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</si>
  <si>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</si>
  <si>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</si>
  <si>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</si>
  <si>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</si>
  <si>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</si>
  <si>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</si>
  <si>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</si>
  <si>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</si>
  <si>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279</t>
  </si>
  <si>
    <t>280</t>
  </si>
  <si>
    <t>KW01</t>
  </si>
  <si>
    <t>Consultation</t>
  </si>
  <si>
    <t>S01D</t>
  </si>
  <si>
    <t>å1</t>
  </si>
  <si>
    <t>Policy, Culture and Communication</t>
  </si>
  <si>
    <t>284</t>
  </si>
  <si>
    <t>285</t>
  </si>
  <si>
    <t>H7903</t>
  </si>
  <si>
    <t>Contribution to/from Reserves</t>
  </si>
  <si>
    <t>CB01</t>
  </si>
  <si>
    <t>S02A</t>
  </si>
  <si>
    <t>S02</t>
  </si>
  <si>
    <t>289</t>
  </si>
  <si>
    <t>290</t>
  </si>
  <si>
    <t>A0108</t>
  </si>
  <si>
    <t>Temporary Bureau Staffing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</si>
  <si>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</si>
  <si>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</si>
  <si>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</si>
  <si>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</si>
  <si>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</si>
  <si>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</si>
  <si>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</si>
  <si>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</si>
  <si>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</si>
  <si>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</si>
  <si>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</si>
  <si>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</si>
  <si>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</si>
  <si>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</si>
  <si>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</si>
  <si>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</si>
  <si>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</si>
  <si>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</si>
  <si>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</si>
  <si>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</si>
  <si>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</si>
  <si>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</si>
  <si>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</si>
  <si>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</si>
  <si>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</si>
  <si>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</si>
  <si>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</si>
  <si>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</si>
  <si>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</si>
  <si>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</si>
  <si>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</si>
  <si>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</si>
  <si>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</si>
  <si>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K9158</t>
  </si>
  <si>
    <t>Reimbursements Other (VAT)</t>
  </si>
  <si>
    <t>324</t>
  </si>
  <si>
    <t>KT14</t>
  </si>
  <si>
    <t>326</t>
  </si>
  <si>
    <t>TR63</t>
  </si>
  <si>
    <t>Co Mingled Recycling Collection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</si>
  <si>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</si>
  <si>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</si>
  <si>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</si>
  <si>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</si>
  <si>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</si>
  <si>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</si>
  <si>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</si>
  <si>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</si>
  <si>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</si>
  <si>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</si>
  <si>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</si>
  <si>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</si>
  <si>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</si>
  <si>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</si>
  <si>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</si>
  <si>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</si>
  <si>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</si>
  <si>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TR65</t>
  </si>
  <si>
    <t>Garden Waste Service</t>
  </si>
  <si>
    <t>3354</t>
  </si>
  <si>
    <t>3355</t>
  </si>
  <si>
    <t>3356</t>
  </si>
  <si>
    <t>3357</t>
  </si>
  <si>
    <t>3358</t>
  </si>
  <si>
    <t>TR68</t>
  </si>
  <si>
    <t>Bin Deliveries</t>
  </si>
  <si>
    <t>3360</t>
  </si>
  <si>
    <t>TR69</t>
  </si>
  <si>
    <t>Domestic Food and Garden</t>
  </si>
  <si>
    <t>S23D</t>
  </si>
  <si>
    <t>3363</t>
  </si>
  <si>
    <t>3364</t>
  </si>
  <si>
    <t>3365</t>
  </si>
  <si>
    <t>3366</t>
  </si>
  <si>
    <t>3367</t>
  </si>
  <si>
    <t>Common Expenditure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</si>
  <si>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</si>
  <si>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</si>
  <si>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</si>
  <si>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</si>
  <si>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</si>
  <si>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</si>
  <si>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</si>
  <si>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</si>
  <si>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</si>
  <si>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</si>
  <si>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</si>
  <si>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</si>
  <si>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BR11</t>
  </si>
  <si>
    <t>Town Hall Administration Offices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</si>
  <si>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</si>
  <si>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</si>
  <si>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</si>
  <si>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</si>
  <si>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</si>
  <si>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</si>
  <si>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</si>
  <si>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</si>
  <si>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</si>
  <si>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</si>
  <si>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</si>
  <si>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</si>
  <si>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BR12</t>
  </si>
  <si>
    <t>St Aldates Chambers</t>
  </si>
  <si>
    <t>1752</t>
  </si>
  <si>
    <t>BR25</t>
  </si>
  <si>
    <t>Blue Boar Street Offices</t>
  </si>
  <si>
    <t>1754</t>
  </si>
  <si>
    <t>1755</t>
  </si>
  <si>
    <t>1756</t>
  </si>
  <si>
    <t>1757</t>
  </si>
  <si>
    <t>1758</t>
  </si>
  <si>
    <t>1759</t>
  </si>
  <si>
    <t>1760</t>
  </si>
  <si>
    <t>1761</t>
  </si>
  <si>
    <t>BR26</t>
  </si>
  <si>
    <t>Ramsay House (BHS Offices)</t>
  </si>
  <si>
    <t>1763</t>
  </si>
  <si>
    <t>1764</t>
  </si>
  <si>
    <t>1765</t>
  </si>
  <si>
    <t>1766</t>
  </si>
  <si>
    <t>BR43</t>
  </si>
  <si>
    <t>Rent-St Aldates</t>
  </si>
  <si>
    <t>S14B</t>
  </si>
  <si>
    <t>Office Accommodation</t>
  </si>
  <si>
    <t>1769</t>
  </si>
  <si>
    <t>B1003</t>
  </si>
  <si>
    <t>Environmental Open Space Improvements</t>
  </si>
  <si>
    <t>1770</t>
  </si>
  <si>
    <t>B1060</t>
  </si>
  <si>
    <t>Parks DLO Recharge</t>
  </si>
  <si>
    <t>1771</t>
  </si>
  <si>
    <t>1772</t>
  </si>
  <si>
    <t>BA115</t>
  </si>
  <si>
    <t>River Banks-Repair/Rebuild</t>
  </si>
  <si>
    <t>1773</t>
  </si>
  <si>
    <t>1774</t>
  </si>
  <si>
    <t>1775</t>
  </si>
  <si>
    <t>1776</t>
  </si>
  <si>
    <t>BN24</t>
  </si>
  <si>
    <t>Civil Engineering</t>
  </si>
  <si>
    <t>1778</t>
  </si>
  <si>
    <t>1779</t>
  </si>
  <si>
    <t>1780</t>
  </si>
  <si>
    <t>1781</t>
  </si>
  <si>
    <t>1782</t>
  </si>
  <si>
    <t>BN58</t>
  </si>
  <si>
    <t>Community Centres</t>
  </si>
  <si>
    <t>1784</t>
  </si>
  <si>
    <t>BN60</t>
  </si>
  <si>
    <t>Parks Client Overhead A/C</t>
  </si>
  <si>
    <t>1786</t>
  </si>
  <si>
    <t>1787</t>
  </si>
  <si>
    <t>1788</t>
  </si>
  <si>
    <t>BN61</t>
  </si>
  <si>
    <t>Swim &amp; Sport Management</t>
  </si>
  <si>
    <t>1790</t>
  </si>
  <si>
    <t>1791</t>
  </si>
  <si>
    <t>1792</t>
  </si>
  <si>
    <t>1793</t>
  </si>
  <si>
    <t>BN63</t>
  </si>
  <si>
    <t>Cemeteries</t>
  </si>
  <si>
    <t>1795</t>
  </si>
  <si>
    <t>1796</t>
  </si>
  <si>
    <t>BN67</t>
  </si>
  <si>
    <t>Tourist Information Centre.</t>
  </si>
  <si>
    <t>1798</t>
  </si>
  <si>
    <t>1799</t>
  </si>
  <si>
    <t>BN68</t>
  </si>
  <si>
    <t>Carfax Tower</t>
  </si>
  <si>
    <t>S14C</t>
  </si>
  <si>
    <t>Property Maintenance Programme (part)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</si>
  <si>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</si>
  <si>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</si>
  <si>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</si>
  <si>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</si>
  <si>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</si>
  <si>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</si>
  <si>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</si>
  <si>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</si>
  <si>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</si>
  <si>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</si>
  <si>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</si>
  <si>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</si>
  <si>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</si>
  <si>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</si>
  <si>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</si>
  <si>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</si>
  <si>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</si>
  <si>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</si>
  <si>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</si>
  <si>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</si>
  <si>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</si>
  <si>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L9719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</si>
  <si>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</si>
  <si>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</si>
  <si>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</si>
  <si>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</si>
  <si>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</si>
  <si>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</si>
  <si>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</si>
  <si>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</si>
  <si>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</si>
  <si>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</si>
  <si>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</si>
  <si>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</si>
  <si>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</si>
  <si>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</si>
  <si>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</si>
  <si>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</si>
  <si>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MM25</t>
  </si>
  <si>
    <t>Crime &amp; Nuisance Action Team (CANACT)</t>
  </si>
  <si>
    <t>S41D</t>
  </si>
  <si>
    <t>5245</t>
  </si>
  <si>
    <t>EK11</t>
  </si>
  <si>
    <t>Mobile Warden Service</t>
  </si>
  <si>
    <t>5247</t>
  </si>
  <si>
    <t>EK12</t>
  </si>
  <si>
    <t>The Control Centre</t>
  </si>
  <si>
    <t>S41E</t>
  </si>
  <si>
    <t>5250</t>
  </si>
  <si>
    <t>KN03</t>
  </si>
  <si>
    <t>Neighbourhood Policing</t>
  </si>
  <si>
    <t>5252</t>
  </si>
  <si>
    <t>KN30</t>
  </si>
  <si>
    <t>BCS Action Plans</t>
  </si>
  <si>
    <t>5254</t>
  </si>
  <si>
    <t>KN33</t>
  </si>
  <si>
    <t>Nightsafe</t>
  </si>
  <si>
    <t>5256</t>
  </si>
  <si>
    <t>KN34</t>
  </si>
  <si>
    <t>Diversion Schemes</t>
  </si>
  <si>
    <t>5258</t>
  </si>
  <si>
    <t>KN58</t>
  </si>
  <si>
    <t>OXFORDSHIRE DV CO-ORD</t>
  </si>
  <si>
    <t>5260</t>
  </si>
  <si>
    <t>KN60</t>
  </si>
  <si>
    <t>CONFERENCES/TRAINING</t>
  </si>
  <si>
    <t>5262</t>
  </si>
  <si>
    <t>KN65</t>
  </si>
  <si>
    <t>3495</t>
  </si>
  <si>
    <t>3496</t>
  </si>
  <si>
    <t>3497</t>
  </si>
  <si>
    <t>3498</t>
  </si>
  <si>
    <t>3499</t>
  </si>
  <si>
    <t>3500</t>
  </si>
  <si>
    <t>3501</t>
  </si>
  <si>
    <t>MD77</t>
  </si>
  <si>
    <t>Garden Scheme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</si>
  <si>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</si>
  <si>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</si>
  <si>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</si>
  <si>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</si>
  <si>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</si>
  <si>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</si>
  <si>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</si>
  <si>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</si>
  <si>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</si>
  <si>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</si>
  <si>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</si>
  <si>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</si>
  <si>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</si>
  <si>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</si>
  <si>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</si>
  <si>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</si>
  <si>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</si>
  <si>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</si>
  <si>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</si>
  <si>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</si>
  <si>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</si>
  <si>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</si>
  <si>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</si>
  <si>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</si>
  <si>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</si>
  <si>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</si>
  <si>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</si>
  <si>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</si>
  <si>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</si>
  <si>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</si>
  <si>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L9701</t>
  </si>
  <si>
    <t>CCT Contract Income</t>
  </si>
  <si>
    <t>TP21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</si>
  <si>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</si>
  <si>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</si>
  <si>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</si>
  <si>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</si>
  <si>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</si>
  <si>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</si>
  <si>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</si>
  <si>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</si>
  <si>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</si>
  <si>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</si>
  <si>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</si>
  <si>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</si>
  <si>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</si>
  <si>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</si>
  <si>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</si>
  <si>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</si>
  <si>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</si>
  <si>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B1015</t>
  </si>
  <si>
    <t>Fast road litter pick</t>
  </si>
  <si>
    <t>3551</t>
  </si>
  <si>
    <t>B1171</t>
  </si>
  <si>
    <t>Supply &amp; Collection Of Litter Bins</t>
  </si>
  <si>
    <t>3552</t>
  </si>
  <si>
    <t>D3339</t>
  </si>
  <si>
    <t>Direct Services Supplies &amp; Services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</si>
  <si>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</si>
  <si>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</si>
  <si>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</si>
  <si>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</si>
  <si>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</si>
  <si>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</si>
  <si>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</si>
  <si>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</si>
  <si>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</si>
  <si>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TS01</t>
  </si>
  <si>
    <t>Street Scenes Management &amp; Overheads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</si>
  <si>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</si>
  <si>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</si>
  <si>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</si>
  <si>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</si>
  <si>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</si>
  <si>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</si>
  <si>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</si>
  <si>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</si>
  <si>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</si>
  <si>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</si>
  <si>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</si>
  <si>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</si>
  <si>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</si>
  <si>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</si>
  <si>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</si>
  <si>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</si>
  <si>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</si>
  <si>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</si>
  <si>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</si>
  <si>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</si>
  <si>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</si>
  <si>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</si>
  <si>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</si>
  <si>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</si>
  <si>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</si>
  <si>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</si>
  <si>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</si>
  <si>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</si>
  <si>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</si>
  <si>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</si>
  <si>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</si>
  <si>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TS11</t>
  </si>
  <si>
    <t>Street Scenes - Suburban North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</si>
  <si>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</si>
  <si>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</si>
  <si>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</si>
  <si>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</si>
  <si>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</si>
  <si>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</si>
  <si>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</si>
  <si>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</si>
  <si>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</si>
  <si>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</si>
  <si>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</si>
  <si>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</si>
  <si>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</si>
  <si>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</si>
  <si>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</si>
  <si>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</si>
  <si>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</si>
  <si>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</si>
  <si>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</si>
  <si>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</si>
  <si>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</si>
  <si>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</si>
  <si>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</si>
  <si>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</si>
  <si>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</si>
  <si>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</si>
  <si>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TS12</t>
  </si>
  <si>
    <t>609</t>
  </si>
  <si>
    <t>610</t>
  </si>
  <si>
    <t>611</t>
  </si>
  <si>
    <t>612</t>
  </si>
  <si>
    <t>613</t>
  </si>
  <si>
    <t>G6319</t>
  </si>
  <si>
    <t>Occupational Health</t>
  </si>
  <si>
    <t>614</t>
  </si>
  <si>
    <t>615</t>
  </si>
  <si>
    <t>K9511</t>
  </si>
  <si>
    <t>616</t>
  </si>
  <si>
    <t>617</t>
  </si>
  <si>
    <t>618</t>
  </si>
  <si>
    <t>619</t>
  </si>
  <si>
    <t>620</t>
  </si>
  <si>
    <t>621</t>
  </si>
  <si>
    <t>622</t>
  </si>
  <si>
    <t>623</t>
  </si>
  <si>
    <t>D3415</t>
  </si>
  <si>
    <t>Stamp Duty &amp; Other Legal Fees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</si>
  <si>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</si>
  <si>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</si>
  <si>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</si>
  <si>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</si>
  <si>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</si>
  <si>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</si>
  <si>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</si>
  <si>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</si>
  <si>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</si>
  <si>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</si>
  <si>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</si>
  <si>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</si>
  <si>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HK11</t>
  </si>
  <si>
    <t>Dev Cont Gen Exp</t>
  </si>
  <si>
    <t>S11B</t>
  </si>
  <si>
    <t>638</t>
  </si>
  <si>
    <t>639</t>
  </si>
  <si>
    <t>640</t>
  </si>
  <si>
    <t>641</t>
  </si>
  <si>
    <t>G6150</t>
  </si>
  <si>
    <t>City Works Management</t>
  </si>
  <si>
    <t>3667</t>
  </si>
  <si>
    <t>TS14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</si>
  <si>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</si>
  <si>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</si>
  <si>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</si>
  <si>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</si>
  <si>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</si>
  <si>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</si>
  <si>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</si>
  <si>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</si>
  <si>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</si>
  <si>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</si>
  <si>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</si>
  <si>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</si>
  <si>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</si>
  <si>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</si>
  <si>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</si>
  <si>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</si>
  <si>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</si>
  <si>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</si>
  <si>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</si>
  <si>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</si>
  <si>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</si>
  <si>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</si>
  <si>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</si>
  <si>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</si>
  <si>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</si>
  <si>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</si>
  <si>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</si>
  <si>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</si>
  <si>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C2202</t>
  </si>
  <si>
    <t>Vehicle Excise Licences</t>
  </si>
  <si>
    <t>3697</t>
  </si>
  <si>
    <t>3698</t>
  </si>
  <si>
    <t>3699</t>
  </si>
  <si>
    <t>3700</t>
  </si>
  <si>
    <t>3701</t>
  </si>
  <si>
    <t>3702</t>
  </si>
  <si>
    <t>3703</t>
  </si>
  <si>
    <t>TS21</t>
  </si>
  <si>
    <t>Street Scenes City Centre</t>
  </si>
  <si>
    <t>S23G</t>
  </si>
  <si>
    <t>3706</t>
  </si>
  <si>
    <t>3707</t>
  </si>
  <si>
    <t>3708</t>
  </si>
  <si>
    <t>3709</t>
  </si>
  <si>
    <t>C2001</t>
  </si>
  <si>
    <t>Vehicle Purchase</t>
  </si>
  <si>
    <t>3710</t>
  </si>
  <si>
    <t>3711</t>
  </si>
  <si>
    <t>C2203</t>
  </si>
  <si>
    <t>Other Licences And Fees</t>
  </si>
  <si>
    <t>3712</t>
  </si>
  <si>
    <t>3713</t>
  </si>
  <si>
    <t>3714</t>
  </si>
  <si>
    <t>3715</t>
  </si>
  <si>
    <t>3716</t>
  </si>
  <si>
    <t>3717</t>
  </si>
  <si>
    <t>D3031</t>
  </si>
  <si>
    <t>Veh.maint direct purchase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</si>
  <si>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</si>
  <si>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</si>
  <si>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</si>
  <si>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</si>
  <si>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</si>
  <si>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</si>
  <si>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</si>
  <si>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</si>
  <si>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</si>
  <si>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</si>
  <si>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</si>
  <si>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</si>
  <si>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</si>
  <si>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</si>
  <si>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</si>
  <si>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</si>
  <si>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L9725</t>
  </si>
  <si>
    <t>MT Workshop Recharges</t>
  </si>
  <si>
    <t>3734</t>
  </si>
  <si>
    <t>3735</t>
  </si>
  <si>
    <t>3736</t>
  </si>
  <si>
    <t>3737</t>
  </si>
  <si>
    <t>3738</t>
  </si>
  <si>
    <t>3739</t>
  </si>
  <si>
    <t>3740</t>
  </si>
  <si>
    <t>C2002</t>
  </si>
  <si>
    <t>Plant Purchase</t>
  </si>
  <si>
    <t>3741</t>
  </si>
  <si>
    <t>C2003</t>
  </si>
  <si>
    <t>Fuel Purchase (Stock)</t>
  </si>
  <si>
    <t>3742</t>
  </si>
  <si>
    <t>3743</t>
  </si>
  <si>
    <t>3744</t>
  </si>
  <si>
    <t>3745</t>
  </si>
  <si>
    <t>3746</t>
  </si>
  <si>
    <t>D3338</t>
  </si>
  <si>
    <t>Fuel Systems Maintenance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</si>
  <si>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</si>
  <si>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</si>
  <si>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</si>
  <si>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</si>
  <si>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</si>
  <si>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</si>
  <si>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</si>
  <si>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</si>
  <si>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</si>
  <si>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K9170</t>
  </si>
  <si>
    <t>Insurance Claim Settlements</t>
  </si>
  <si>
    <t>3756</t>
  </si>
  <si>
    <t>K9205</t>
  </si>
  <si>
    <t>Obsolete Equipment, Materials &amp; Vehicles</t>
  </si>
  <si>
    <t>3757</t>
  </si>
  <si>
    <t>K9565</t>
  </si>
  <si>
    <t>MOT Vehicle Test Fees</t>
  </si>
  <si>
    <t>3758</t>
  </si>
  <si>
    <t>L9715</t>
  </si>
  <si>
    <t>Transport &amp; Plant Recharges</t>
  </si>
  <si>
    <t>3759</t>
  </si>
  <si>
    <t>L9716</t>
  </si>
  <si>
    <t>3760</t>
  </si>
  <si>
    <t>L9720</t>
  </si>
  <si>
    <t>Fuel Recharges</t>
  </si>
  <si>
    <t>3761</t>
  </si>
  <si>
    <t>TU01</t>
  </si>
  <si>
    <t>Motor Transport Management Account</t>
  </si>
  <si>
    <t>3763</t>
  </si>
  <si>
    <t>TU32</t>
  </si>
  <si>
    <t>Motor Transport Fuel Account</t>
  </si>
  <si>
    <t>S23H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</si>
  <si>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</si>
  <si>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</si>
  <si>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</si>
  <si>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</si>
  <si>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</si>
  <si>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</si>
  <si>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</si>
  <si>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</si>
  <si>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</si>
  <si>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</si>
  <si>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</si>
  <si>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</si>
  <si>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</si>
  <si>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QA07</t>
  </si>
  <si>
    <t>Garages Management</t>
  </si>
  <si>
    <t>S23I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</si>
  <si>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</si>
  <si>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</si>
  <si>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</si>
  <si>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</si>
  <si>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</si>
  <si>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</si>
  <si>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</si>
  <si>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</si>
  <si>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</si>
  <si>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</si>
  <si>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</si>
  <si>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</si>
  <si>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</si>
  <si>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</si>
  <si>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</si>
  <si>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</si>
  <si>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</si>
  <si>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</si>
  <si>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</si>
  <si>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</si>
  <si>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</si>
  <si>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</si>
  <si>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</si>
  <si>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</si>
  <si>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</si>
  <si>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833</t>
  </si>
  <si>
    <t>834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</si>
  <si>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</si>
  <si>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</si>
  <si>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</si>
  <si>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</si>
  <si>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</si>
  <si>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</si>
  <si>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</si>
  <si>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</si>
  <si>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</si>
  <si>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</si>
  <si>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</si>
  <si>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</si>
  <si>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</si>
  <si>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</si>
  <si>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</si>
  <si>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</si>
  <si>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</si>
  <si>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</si>
  <si>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</si>
  <si>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</si>
  <si>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D3504</t>
  </si>
  <si>
    <t>3838</t>
  </si>
  <si>
    <t>D3515</t>
  </si>
  <si>
    <t>Vehicle Management System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</si>
  <si>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</si>
  <si>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</si>
  <si>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</si>
  <si>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</si>
  <si>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</si>
  <si>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</si>
  <si>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</si>
  <si>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</si>
  <si>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</si>
  <si>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</si>
  <si>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</si>
  <si>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</si>
  <si>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</si>
  <si>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</si>
  <si>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</si>
  <si>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</si>
  <si>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</si>
  <si>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B1241</t>
  </si>
  <si>
    <t>Fire Alarms and Emergency Lighting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</si>
  <si>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</si>
  <si>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</si>
  <si>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</si>
  <si>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</si>
  <si>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</si>
  <si>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</si>
  <si>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</si>
  <si>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</si>
  <si>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</si>
  <si>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</si>
  <si>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</si>
  <si>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</si>
  <si>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</si>
  <si>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</si>
  <si>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D3502</t>
  </si>
  <si>
    <t>Internal Telephone Recharges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</si>
  <si>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</si>
  <si>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</si>
  <si>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</si>
  <si>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</si>
  <si>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</si>
  <si>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</si>
  <si>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</si>
  <si>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</si>
  <si>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</si>
  <si>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</si>
  <si>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</si>
  <si>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</si>
  <si>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</si>
  <si>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</si>
  <si>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K9464</t>
  </si>
  <si>
    <t>Council Vehicles Private Use</t>
  </si>
  <si>
    <t>3884</t>
  </si>
  <si>
    <t>L9700</t>
  </si>
  <si>
    <t>OBS Superannuation &amp; Sickness</t>
  </si>
  <si>
    <t>QA01</t>
  </si>
  <si>
    <t>Senior management Team Direct Services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</si>
  <si>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</si>
  <si>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</si>
  <si>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</si>
  <si>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</si>
  <si>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</si>
  <si>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</si>
  <si>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</si>
  <si>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</si>
  <si>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</si>
  <si>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</si>
  <si>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</si>
  <si>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</si>
  <si>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</si>
  <si>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</si>
  <si>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</si>
  <si>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</si>
  <si>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QA02</t>
  </si>
  <si>
    <t>Service Support team Direct Services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</si>
  <si>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</si>
  <si>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</si>
  <si>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</si>
  <si>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</si>
  <si>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</si>
  <si>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</si>
  <si>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</si>
  <si>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</si>
  <si>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</si>
  <si>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</si>
  <si>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</si>
  <si>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</si>
  <si>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</si>
  <si>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</si>
  <si>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</si>
  <si>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</si>
  <si>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</si>
  <si>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</si>
  <si>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1978</t>
  </si>
  <si>
    <t>1979</t>
  </si>
  <si>
    <t>1980</t>
  </si>
  <si>
    <t>1981</t>
  </si>
  <si>
    <t>1982</t>
  </si>
  <si>
    <t>1983</t>
  </si>
  <si>
    <t>A0709</t>
  </si>
  <si>
    <t>Child Care Vouchers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</si>
  <si>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</si>
  <si>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</si>
  <si>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</si>
  <si>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</si>
  <si>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</si>
  <si>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</si>
  <si>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</si>
  <si>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</si>
  <si>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</si>
  <si>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</si>
  <si>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</si>
  <si>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</si>
  <si>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</si>
  <si>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</si>
  <si>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</si>
  <si>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</si>
  <si>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</si>
  <si>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</si>
  <si>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</si>
  <si>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</si>
  <si>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</si>
  <si>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</si>
  <si>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</si>
  <si>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</si>
  <si>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</si>
  <si>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</si>
  <si>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CD41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</si>
  <si>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</si>
  <si>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</si>
  <si>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</si>
  <si>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</si>
  <si>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</si>
  <si>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</si>
  <si>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</si>
  <si>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</si>
  <si>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</si>
  <si>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</si>
  <si>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</si>
  <si>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</si>
  <si>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</si>
  <si>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</si>
  <si>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</si>
  <si>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</si>
  <si>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</si>
  <si>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</si>
  <si>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</si>
  <si>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</si>
  <si>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</si>
  <si>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</si>
  <si>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</si>
  <si>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</si>
  <si>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</si>
  <si>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</si>
  <si>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</si>
  <si>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</si>
  <si>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</si>
  <si>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K9503</t>
  </si>
  <si>
    <t>Magistrates Court Costs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</si>
  <si>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</si>
  <si>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</si>
  <si>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</si>
  <si>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</si>
  <si>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</si>
  <si>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</si>
  <si>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</si>
  <si>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</si>
  <si>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</si>
  <si>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</si>
  <si>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</si>
  <si>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</si>
  <si>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</si>
  <si>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</si>
  <si>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</si>
  <si>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</si>
  <si>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</si>
  <si>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</si>
  <si>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</si>
  <si>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CD42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</si>
  <si>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</si>
  <si>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</si>
  <si>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</si>
  <si>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</si>
  <si>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</si>
  <si>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</si>
  <si>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</si>
  <si>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</si>
  <si>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</si>
  <si>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</si>
  <si>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</si>
  <si>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</si>
  <si>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</si>
  <si>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</si>
  <si>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</si>
  <si>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</si>
  <si>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</si>
  <si>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</si>
  <si>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</si>
  <si>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D3508</t>
  </si>
  <si>
    <t>Servitor</t>
  </si>
  <si>
    <t>472</t>
  </si>
  <si>
    <t>473</t>
  </si>
  <si>
    <t>D3520</t>
  </si>
  <si>
    <t>Hardware Purchase</t>
  </si>
  <si>
    <t>474</t>
  </si>
  <si>
    <t>475</t>
  </si>
  <si>
    <t>D3530</t>
  </si>
  <si>
    <t>Network Purchases</t>
  </si>
  <si>
    <t>476</t>
  </si>
  <si>
    <t>477</t>
  </si>
  <si>
    <t>478</t>
  </si>
  <si>
    <t>479</t>
  </si>
  <si>
    <t>480</t>
  </si>
  <si>
    <t>481</t>
  </si>
  <si>
    <t>482</t>
  </si>
  <si>
    <t>483</t>
  </si>
  <si>
    <t>CA80</t>
  </si>
  <si>
    <t>Staff/Running Costs</t>
  </si>
  <si>
    <t>S03F</t>
  </si>
  <si>
    <t>487</t>
  </si>
  <si>
    <t>488</t>
  </si>
  <si>
    <t>489</t>
  </si>
  <si>
    <t>490</t>
  </si>
  <si>
    <t>491</t>
  </si>
  <si>
    <t>B1101</t>
  </si>
  <si>
    <t>Verification Framework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</si>
  <si>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</si>
  <si>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</si>
  <si>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</si>
  <si>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</si>
  <si>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</si>
  <si>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</si>
  <si>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</si>
  <si>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</si>
  <si>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</si>
  <si>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</si>
  <si>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</si>
  <si>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</si>
  <si>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</si>
  <si>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</si>
  <si>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</si>
  <si>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</si>
  <si>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</si>
  <si>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</si>
  <si>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</si>
  <si>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</si>
  <si>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</si>
  <si>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</si>
  <si>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</si>
  <si>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</si>
  <si>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Stores for Building Services</t>
  </si>
  <si>
    <t>4046</t>
  </si>
  <si>
    <t>4047</t>
  </si>
  <si>
    <t>4048</t>
  </si>
  <si>
    <t>4049</t>
  </si>
  <si>
    <t>4050</t>
  </si>
  <si>
    <t>4051</t>
  </si>
  <si>
    <t>D3030</t>
  </si>
  <si>
    <t>Stock Adjustments</t>
  </si>
  <si>
    <t>4052</t>
  </si>
  <si>
    <t>4053</t>
  </si>
  <si>
    <t>4054</t>
  </si>
  <si>
    <t>4055</t>
  </si>
  <si>
    <t>4056</t>
  </si>
  <si>
    <t>4057</t>
  </si>
  <si>
    <t>4058</t>
  </si>
  <si>
    <t>4059</t>
  </si>
  <si>
    <t>D3022</t>
  </si>
  <si>
    <t>Category ´B´ Stores</t>
  </si>
  <si>
    <t>4060</t>
  </si>
  <si>
    <t>4061</t>
  </si>
  <si>
    <t>4062</t>
  </si>
  <si>
    <t>4063</t>
  </si>
  <si>
    <t>QC01</t>
  </si>
  <si>
    <t>Building Services Prime Costs</t>
  </si>
  <si>
    <t>S23L</t>
  </si>
  <si>
    <t>Direct Building Services Stores</t>
  </si>
  <si>
    <t>4067</t>
  </si>
  <si>
    <t>F5001</t>
  </si>
  <si>
    <t>Council Tax  Benefit Pd - Xfer to Collection Fund</t>
  </si>
  <si>
    <t>CK01</t>
  </si>
  <si>
    <t>Council Tax Benefit</t>
  </si>
  <si>
    <t>4069</t>
  </si>
  <si>
    <t>CK11</t>
  </si>
  <si>
    <t>Subsidy Claim Form</t>
  </si>
  <si>
    <t>4071</t>
  </si>
  <si>
    <t>J8325</t>
  </si>
  <si>
    <t>Rent Rebates (all types)</t>
  </si>
  <si>
    <t>CK15</t>
  </si>
  <si>
    <t>Rent Rebates (HB Overpayments)</t>
  </si>
  <si>
    <t>4073</t>
  </si>
  <si>
    <t>CK16</t>
  </si>
  <si>
    <t>HB Cheque Payments</t>
  </si>
  <si>
    <t>4075</t>
  </si>
  <si>
    <t>4076</t>
  </si>
  <si>
    <t>4077</t>
  </si>
  <si>
    <t>CK17</t>
  </si>
  <si>
    <t>Benefits Overpayment Provision</t>
  </si>
  <si>
    <t>S25A</t>
  </si>
  <si>
    <t>Local Cost Of Benefits</t>
  </si>
  <si>
    <t>S25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</si>
  <si>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</si>
  <si>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</si>
  <si>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</si>
  <si>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</si>
  <si>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</si>
  <si>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</si>
  <si>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</si>
  <si>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</si>
  <si>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</si>
  <si>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</si>
  <si>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</si>
  <si>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</si>
  <si>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</si>
  <si>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</si>
  <si>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</si>
  <si>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</si>
  <si>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</si>
  <si>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</si>
  <si>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</si>
  <si>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</si>
  <si>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</si>
  <si>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</si>
  <si>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</si>
  <si>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</si>
  <si>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</si>
  <si>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</si>
  <si>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</si>
  <si>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</si>
  <si>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</si>
  <si>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</si>
  <si>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A0151</t>
  </si>
  <si>
    <t>Professional Fees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</si>
  <si>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</si>
  <si>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</si>
  <si>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</si>
  <si>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</si>
  <si>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</si>
  <si>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</si>
  <si>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</si>
  <si>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</si>
  <si>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</si>
  <si>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</si>
  <si>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</si>
  <si>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</si>
  <si>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</si>
  <si>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</si>
  <si>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</si>
  <si>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</si>
  <si>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</si>
  <si>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</si>
  <si>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</si>
  <si>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</si>
  <si>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</si>
  <si>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K9577</t>
  </si>
  <si>
    <t>Replacement bus tickets</t>
  </si>
  <si>
    <t>CD11</t>
  </si>
  <si>
    <t>S32A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</si>
  <si>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</si>
  <si>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</si>
  <si>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</si>
  <si>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</si>
  <si>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</si>
  <si>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</si>
  <si>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</si>
  <si>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</si>
  <si>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</si>
  <si>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CD21</t>
  </si>
  <si>
    <t>S32B</t>
  </si>
  <si>
    <t>4145</t>
  </si>
  <si>
    <t>4146</t>
  </si>
  <si>
    <t>F5201</t>
  </si>
  <si>
    <t>Bus Subsidies</t>
  </si>
  <si>
    <t>4147</t>
  </si>
  <si>
    <t>FD21</t>
  </si>
  <si>
    <t>Pub.Transport Co-Ord.- Buses</t>
  </si>
  <si>
    <t>S32C</t>
  </si>
  <si>
    <t>Concessionary Bus Fares</t>
  </si>
  <si>
    <t>4150</t>
  </si>
  <si>
    <t>Town Hall Civic Management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</si>
  <si>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</si>
  <si>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</si>
  <si>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</si>
  <si>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</si>
  <si>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</si>
  <si>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</si>
  <si>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</si>
  <si>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</si>
  <si>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</si>
  <si>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</si>
  <si>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</si>
  <si>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</si>
  <si>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</si>
  <si>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</si>
  <si>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</si>
  <si>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</si>
  <si>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</si>
  <si>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</si>
  <si>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</si>
  <si>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</si>
  <si>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</si>
  <si>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</si>
  <si>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</si>
  <si>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</si>
  <si>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</si>
  <si>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</si>
  <si>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</si>
  <si>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</si>
  <si>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</si>
  <si>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</si>
  <si>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</si>
  <si>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</si>
  <si>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4171</t>
  </si>
  <si>
    <t>K9504</t>
  </si>
  <si>
    <t>Magistrates Court Costs (Solicitors)</t>
  </si>
  <si>
    <t>CM48</t>
  </si>
  <si>
    <t>Criminal Damage Compensation</t>
  </si>
  <si>
    <t>4173</t>
  </si>
  <si>
    <t>4174</t>
  </si>
  <si>
    <t>CM49</t>
  </si>
  <si>
    <t>Other Miscellaneous Income</t>
  </si>
  <si>
    <t>S32D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</si>
  <si>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</si>
  <si>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</si>
  <si>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</si>
  <si>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</si>
  <si>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</si>
  <si>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</si>
  <si>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</si>
  <si>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</si>
  <si>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</si>
  <si>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</si>
  <si>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</si>
  <si>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</si>
  <si>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</si>
  <si>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</si>
  <si>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</si>
  <si>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</si>
  <si>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</si>
  <si>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</si>
  <si>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</si>
  <si>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</si>
  <si>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K9508</t>
  </si>
  <si>
    <t>Administrative Penalty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</si>
  <si>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</si>
  <si>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</si>
  <si>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</si>
  <si>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</si>
  <si>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</si>
  <si>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</si>
  <si>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</si>
  <si>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</si>
  <si>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</si>
  <si>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</si>
  <si>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</si>
  <si>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</si>
  <si>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</si>
  <si>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</si>
  <si>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</si>
  <si>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</si>
  <si>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</si>
  <si>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CD22</t>
  </si>
  <si>
    <t>S32E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</si>
  <si>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</si>
  <si>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</si>
  <si>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</si>
  <si>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</si>
  <si>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</si>
  <si>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</si>
  <si>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</si>
  <si>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</si>
  <si>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</si>
  <si>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</si>
  <si>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</si>
  <si>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</si>
  <si>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</si>
  <si>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</si>
  <si>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</si>
  <si>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</si>
  <si>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</si>
  <si>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</si>
  <si>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</si>
  <si>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</si>
  <si>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</si>
  <si>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</si>
  <si>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</si>
  <si>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</si>
  <si>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</si>
  <si>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</si>
  <si>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</si>
  <si>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</si>
  <si>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</si>
  <si>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</si>
  <si>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</si>
  <si>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</si>
  <si>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</si>
  <si>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</si>
  <si>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</si>
  <si>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</si>
  <si>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</si>
  <si>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CD10</t>
  </si>
  <si>
    <t>S32F</t>
  </si>
  <si>
    <t>4256</t>
  </si>
  <si>
    <t>4257</t>
  </si>
  <si>
    <t>4258</t>
  </si>
  <si>
    <t>4259</t>
  </si>
  <si>
    <t>4260</t>
  </si>
  <si>
    <t>4261</t>
  </si>
  <si>
    <t>4262</t>
  </si>
  <si>
    <t>4263</t>
  </si>
  <si>
    <t>DC20</t>
  </si>
  <si>
    <t>Unison</t>
  </si>
  <si>
    <t>4265</t>
  </si>
  <si>
    <t>A0109</t>
  </si>
  <si>
    <t>Salaries Other Fees</t>
  </si>
  <si>
    <t>4266</t>
  </si>
  <si>
    <t>4267</t>
  </si>
  <si>
    <t>4268</t>
  </si>
  <si>
    <t>4269</t>
  </si>
  <si>
    <t>DD11</t>
  </si>
  <si>
    <t>Diversity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</si>
  <si>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</si>
  <si>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</si>
  <si>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</si>
  <si>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</si>
  <si>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</si>
  <si>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</si>
  <si>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</si>
  <si>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</si>
  <si>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</si>
  <si>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</si>
  <si>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</si>
  <si>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</si>
  <si>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</si>
  <si>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</si>
  <si>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</si>
  <si>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</si>
  <si>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</si>
  <si>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</si>
  <si>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</si>
  <si>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</si>
  <si>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</si>
  <si>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</si>
  <si>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</si>
  <si>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</si>
  <si>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</si>
  <si>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</si>
  <si>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</si>
  <si>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</si>
  <si>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</si>
  <si>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</si>
  <si>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</si>
  <si>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</si>
  <si>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</si>
  <si>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</si>
  <si>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</si>
  <si>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</si>
  <si>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</si>
  <si>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</si>
  <si>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</si>
  <si>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</si>
  <si>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</si>
  <si>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</si>
  <si>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</si>
  <si>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</si>
  <si>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</si>
  <si>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</si>
  <si>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</si>
  <si>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DP03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</si>
  <si>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</si>
  <si>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</si>
  <si>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</si>
  <si>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</si>
  <si>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</si>
  <si>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</si>
  <si>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</si>
  <si>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</si>
  <si>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</si>
  <si>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</si>
  <si>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</si>
  <si>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</si>
  <si>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</si>
  <si>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</si>
  <si>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</si>
  <si>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</si>
  <si>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</si>
  <si>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</si>
  <si>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</si>
  <si>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</si>
  <si>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</si>
  <si>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</si>
  <si>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</si>
  <si>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</si>
  <si>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</si>
  <si>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</si>
  <si>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</si>
  <si>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</si>
  <si>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</si>
  <si>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</si>
  <si>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</si>
  <si>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</si>
  <si>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K9131</t>
  </si>
  <si>
    <t>Other Quasi Government Bodies</t>
  </si>
  <si>
    <t>2411</t>
  </si>
  <si>
    <t>2412</t>
  </si>
  <si>
    <t>K9314</t>
  </si>
  <si>
    <t>Reservation Fee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</si>
  <si>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</si>
  <si>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</si>
  <si>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</si>
  <si>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</si>
  <si>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</si>
  <si>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</si>
  <si>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</si>
  <si>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</si>
  <si>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</si>
  <si>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</si>
  <si>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</si>
  <si>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</si>
  <si>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</si>
  <si>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</si>
  <si>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</si>
  <si>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</si>
  <si>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DP07</t>
  </si>
  <si>
    <t>Organisational Learning &amp; Development</t>
  </si>
  <si>
    <t>S33D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</si>
  <si>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</si>
  <si>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</si>
  <si>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</si>
  <si>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</si>
  <si>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</si>
  <si>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</si>
  <si>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</si>
  <si>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</si>
  <si>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</si>
  <si>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</si>
  <si>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</si>
  <si>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</si>
  <si>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</si>
  <si>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</si>
  <si>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</si>
  <si>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</si>
  <si>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</si>
  <si>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</si>
  <si>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</si>
  <si>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</si>
  <si>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</si>
  <si>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</si>
  <si>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</si>
  <si>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</si>
  <si>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</si>
  <si>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</si>
  <si>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</si>
  <si>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</si>
  <si>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</si>
  <si>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</si>
  <si>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</si>
  <si>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CD34</t>
  </si>
  <si>
    <t>S33E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</si>
  <si>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</si>
  <si>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</si>
  <si>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</si>
  <si>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</si>
  <si>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</si>
  <si>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</si>
  <si>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</si>
  <si>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</si>
  <si>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</si>
  <si>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D3027</t>
  </si>
  <si>
    <t>Floral Decorations</t>
  </si>
  <si>
    <t>4418</t>
  </si>
  <si>
    <t>D3204</t>
  </si>
  <si>
    <t>Laundry</t>
  </si>
  <si>
    <t>4419</t>
  </si>
  <si>
    <t>4420</t>
  </si>
  <si>
    <t>D3412</t>
  </si>
  <si>
    <t>Performance Fees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</si>
  <si>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</si>
  <si>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</si>
  <si>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</si>
  <si>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</si>
  <si>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</si>
  <si>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</si>
  <si>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</si>
  <si>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</si>
  <si>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</si>
  <si>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</si>
  <si>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</si>
  <si>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</si>
  <si>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K9201</t>
  </si>
  <si>
    <t>4433</t>
  </si>
  <si>
    <t>4434</t>
  </si>
  <si>
    <t>K9307</t>
  </si>
  <si>
    <t>4435</t>
  </si>
  <si>
    <t>K9315</t>
  </si>
  <si>
    <t>Vending Contract Income</t>
  </si>
  <si>
    <t>4436</t>
  </si>
  <si>
    <t>4437</t>
  </si>
  <si>
    <t>4438</t>
  </si>
  <si>
    <t>4439</t>
  </si>
  <si>
    <t>4440</t>
  </si>
  <si>
    <t>4441</t>
  </si>
  <si>
    <t>4442</t>
  </si>
  <si>
    <t>K9572</t>
  </si>
  <si>
    <t>Commission/Discount</t>
  </si>
  <si>
    <t>4443</t>
  </si>
  <si>
    <t>K9573</t>
  </si>
  <si>
    <t>Performing Rights Society Charges</t>
  </si>
  <si>
    <t>4444</t>
  </si>
  <si>
    <t>4445</t>
  </si>
  <si>
    <t>4446</t>
  </si>
  <si>
    <t>4447</t>
  </si>
  <si>
    <t>4448</t>
  </si>
  <si>
    <t>4449</t>
  </si>
  <si>
    <t>4450</t>
  </si>
  <si>
    <t>B1140</t>
  </si>
  <si>
    <t>Internal Painting/Decoration</t>
  </si>
  <si>
    <t>4451</t>
  </si>
  <si>
    <t>4452</t>
  </si>
  <si>
    <t>4453</t>
  </si>
  <si>
    <t>4454</t>
  </si>
  <si>
    <t>4455</t>
  </si>
  <si>
    <t>4456</t>
  </si>
  <si>
    <t>D3008</t>
  </si>
  <si>
    <t>Organ &amp; Piano Maintenance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</si>
  <si>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</si>
  <si>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</si>
  <si>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</si>
  <si>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</si>
  <si>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</si>
  <si>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</si>
  <si>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</si>
  <si>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</si>
  <si>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</si>
  <si>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D3704</t>
  </si>
  <si>
    <t>Performing Rights Fees</t>
  </si>
  <si>
    <t>4466</t>
  </si>
  <si>
    <t>4467</t>
  </si>
  <si>
    <t>D3807</t>
  </si>
  <si>
    <t>Special Events</t>
  </si>
  <si>
    <t>4468</t>
  </si>
  <si>
    <t>Pressures</t>
  </si>
  <si>
    <t>Efficiency Savings</t>
  </si>
  <si>
    <t>Invest to Save</t>
  </si>
  <si>
    <t>Fees &amp; Charges</t>
  </si>
  <si>
    <t>Service Reductions</t>
  </si>
  <si>
    <t>Finance</t>
  </si>
  <si>
    <t>Corporate Finance</t>
  </si>
  <si>
    <t>Accountancy</t>
  </si>
  <si>
    <t>Contractual Inflation</t>
  </si>
  <si>
    <t>Internal Audit</t>
  </si>
  <si>
    <t>Concessionary Fares</t>
  </si>
  <si>
    <t>Investigations</t>
  </si>
  <si>
    <t>Learning &amp; Development</t>
  </si>
  <si>
    <t>Payroll</t>
  </si>
  <si>
    <t>Procurement</t>
  </si>
  <si>
    <t>Customer Services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</si>
  <si>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</si>
  <si>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</si>
  <si>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</si>
  <si>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</si>
  <si>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</si>
  <si>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</si>
  <si>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Environmental Development</t>
  </si>
  <si>
    <t>Environmental Control</t>
  </si>
  <si>
    <t>Environmental Sustainability</t>
  </si>
  <si>
    <t>K9415</t>
  </si>
  <si>
    <t>2549</t>
  </si>
  <si>
    <t>K9418</t>
  </si>
  <si>
    <t>2550</t>
  </si>
  <si>
    <t>K9419</t>
  </si>
  <si>
    <t>2551</t>
  </si>
  <si>
    <t>K9484</t>
  </si>
  <si>
    <t>Sponsorship Income</t>
  </si>
  <si>
    <t>2552</t>
  </si>
  <si>
    <t>K9513</t>
  </si>
  <si>
    <t>Bowls</t>
  </si>
  <si>
    <t>2553</t>
  </si>
  <si>
    <t>AG12</t>
  </si>
  <si>
    <t>Park Attendants &amp; Facilities</t>
  </si>
  <si>
    <t>2555</t>
  </si>
  <si>
    <t>2556</t>
  </si>
  <si>
    <t>2557</t>
  </si>
  <si>
    <t>2558</t>
  </si>
  <si>
    <t>2559</t>
  </si>
  <si>
    <t>2560</t>
  </si>
  <si>
    <t>AG13</t>
  </si>
  <si>
    <t>Play Area (Member Bid)</t>
  </si>
  <si>
    <t>2562</t>
  </si>
  <si>
    <t>2563</t>
  </si>
  <si>
    <t>2564</t>
  </si>
  <si>
    <t>2565</t>
  </si>
  <si>
    <t>2566</t>
  </si>
  <si>
    <t>2567</t>
  </si>
  <si>
    <t>2568</t>
  </si>
  <si>
    <t>2569</t>
  </si>
  <si>
    <t>AG14</t>
  </si>
  <si>
    <t>Oxford In Bloom</t>
  </si>
  <si>
    <t>2571</t>
  </si>
  <si>
    <t>2572</t>
  </si>
  <si>
    <t>2573</t>
  </si>
  <si>
    <t>2574</t>
  </si>
  <si>
    <t>2575</t>
  </si>
  <si>
    <t>2576</t>
  </si>
  <si>
    <t>2577</t>
  </si>
  <si>
    <t>2578</t>
  </si>
  <si>
    <t>Legal Services</t>
  </si>
  <si>
    <t>Member Services</t>
  </si>
  <si>
    <t>Scrutiny</t>
  </si>
  <si>
    <t>Executive Support</t>
  </si>
  <si>
    <t>Culture</t>
  </si>
  <si>
    <t>Council Tax</t>
  </si>
  <si>
    <t>Housing Benefit</t>
  </si>
  <si>
    <t>Scanning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</si>
  <si>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</si>
  <si>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</si>
  <si>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</si>
  <si>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</si>
  <si>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</si>
  <si>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</si>
  <si>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</si>
  <si>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Parks Management</t>
  </si>
  <si>
    <t>Spatial Development</t>
  </si>
  <si>
    <t>Community Housing Management</t>
  </si>
  <si>
    <t>Commercial Property</t>
  </si>
  <si>
    <t>Office Accomadation</t>
  </si>
  <si>
    <t>Property Maintainence</t>
  </si>
  <si>
    <t>Public Conveniences</t>
  </si>
  <si>
    <t>Motor Transport</t>
  </si>
  <si>
    <t>Engineering</t>
  </si>
  <si>
    <t>Performance</t>
  </si>
  <si>
    <t>Support Services</t>
  </si>
  <si>
    <t>Licencing and Development</t>
  </si>
  <si>
    <t>% Change</t>
  </si>
  <si>
    <t>Policy, Culture and Comms</t>
  </si>
  <si>
    <t>Total Portfolio Budget</t>
  </si>
  <si>
    <t>Reduction in Grant saving of £30k youth activtiites East Oxford and Littlemore reinstated as per labour Grouop session 22-1-11</t>
  </si>
  <si>
    <t>£24k of recovery related HMO pump Priming</t>
  </si>
  <si>
    <t>Oxford City Council’s Revenue Budget at Portfolio Level 2013-14</t>
  </si>
  <si>
    <t>Link to latest Appendix A Template</t>
  </si>
  <si>
    <t>Oxford Sports Partnership</t>
  </si>
  <si>
    <t>Direct Services</t>
  </si>
  <si>
    <t>Town Hall &amp; Museum</t>
  </si>
  <si>
    <t>S34F</t>
  </si>
  <si>
    <t>4965</t>
  </si>
  <si>
    <t>4966</t>
  </si>
  <si>
    <t>4967</t>
  </si>
  <si>
    <t>4968</t>
  </si>
  <si>
    <t>4969</t>
  </si>
  <si>
    <t>KK06</t>
  </si>
  <si>
    <t>Ward Members Budget</t>
  </si>
  <si>
    <t>4971</t>
  </si>
  <si>
    <t>KK08</t>
  </si>
  <si>
    <t>North East - Area Committee</t>
  </si>
  <si>
    <t>S41A</t>
  </si>
  <si>
    <t>4974</t>
  </si>
  <si>
    <t>4975</t>
  </si>
  <si>
    <t>4976</t>
  </si>
  <si>
    <t>4977</t>
  </si>
  <si>
    <t>B1240</t>
  </si>
  <si>
    <t>Fire Fighting Equipment</t>
  </si>
  <si>
    <t>4978</t>
  </si>
  <si>
    <t>B1245</t>
  </si>
  <si>
    <t>Local Office Security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</si>
  <si>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</si>
  <si>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</si>
  <si>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</si>
  <si>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</si>
  <si>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</si>
  <si>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</si>
  <si>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</si>
  <si>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</si>
  <si>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</si>
  <si>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</si>
  <si>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</si>
  <si>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</si>
  <si>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</si>
  <si>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</si>
  <si>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</si>
  <si>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</si>
  <si>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</si>
  <si>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</si>
  <si>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</si>
  <si>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</si>
  <si>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</si>
  <si>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</si>
  <si>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</si>
  <si>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</si>
  <si>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K9436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</si>
  <si>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</si>
  <si>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</si>
  <si>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</si>
  <si>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</si>
  <si>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</si>
  <si>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</si>
  <si>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</si>
  <si>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</si>
  <si>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</si>
  <si>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B6821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</si>
  <si>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</si>
  <si>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</si>
  <si>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</si>
  <si>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</si>
  <si>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</si>
  <si>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</si>
  <si>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</si>
  <si>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</si>
  <si>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</si>
  <si>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</si>
  <si>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</si>
  <si>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</si>
  <si>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</si>
  <si>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</si>
  <si>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</si>
  <si>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</si>
  <si>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</si>
  <si>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</si>
  <si>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</si>
  <si>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</si>
  <si>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</si>
  <si>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K9440</t>
  </si>
  <si>
    <t>5033</t>
  </si>
  <si>
    <t>HT60</t>
  </si>
  <si>
    <t>Communities and Neighbourhoods Team</t>
  </si>
  <si>
    <t>5035</t>
  </si>
  <si>
    <t>5036</t>
  </si>
  <si>
    <t>1670</t>
  </si>
  <si>
    <t>1671</t>
  </si>
  <si>
    <t>1672</t>
  </si>
  <si>
    <t>1673</t>
  </si>
  <si>
    <t>1674</t>
  </si>
  <si>
    <t>1675</t>
  </si>
  <si>
    <t>HT20</t>
  </si>
  <si>
    <t>Enterprise Centre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</si>
  <si>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</si>
  <si>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</si>
  <si>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</si>
  <si>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</si>
  <si>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</si>
  <si>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</si>
  <si>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</si>
  <si>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</si>
  <si>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</si>
  <si>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</si>
  <si>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</si>
  <si>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</si>
  <si>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K9537</t>
  </si>
  <si>
    <t>Pitch &amp; Site Rents - Farmers Market</t>
  </si>
  <si>
    <t>1689</t>
  </si>
  <si>
    <t>B1610</t>
  </si>
  <si>
    <t>Street Scene Internal Rechargeable Works</t>
  </si>
  <si>
    <t>1690</t>
  </si>
  <si>
    <t>1691</t>
  </si>
  <si>
    <t>1692</t>
  </si>
  <si>
    <t>K9534</t>
  </si>
  <si>
    <t>1693</t>
  </si>
  <si>
    <t>K9536</t>
  </si>
  <si>
    <t>Pitch &amp; Site Rents - Antique Market</t>
  </si>
  <si>
    <t>KF03</t>
  </si>
  <si>
    <t>Communities and Neighbourhoods Team Staff and Involvement</t>
  </si>
  <si>
    <t>S41B</t>
  </si>
  <si>
    <t>5090</t>
  </si>
  <si>
    <t>5091</t>
  </si>
  <si>
    <t>5092</t>
  </si>
  <si>
    <t>5093</t>
  </si>
  <si>
    <t>EL01</t>
  </si>
  <si>
    <t>Community Grants</t>
  </si>
  <si>
    <t>S01 PCC 2012.13 Appendix A - 1st Review</t>
  </si>
  <si>
    <t>S33 PE Budgets 12-13 Appendix A - 1st Review</t>
  </si>
  <si>
    <t>S34 L&amp;G Budgets 12-13 Appendix A - 1st Review</t>
  </si>
  <si>
    <t>New Investment</t>
  </si>
  <si>
    <t>Oxford City Council’s Revenue Budget at Portfolio Level 2017-18</t>
  </si>
  <si>
    <t>Approved Budget 2012/13</t>
  </si>
  <si>
    <t>Corporate Property</t>
  </si>
  <si>
    <t>Housing</t>
  </si>
  <si>
    <t>Organisational Development &amp; Corporate Services</t>
  </si>
  <si>
    <t>Business Improvement &amp; Technology</t>
  </si>
  <si>
    <t>Technology</t>
  </si>
  <si>
    <t>Customer First Programme</t>
  </si>
  <si>
    <t>Customer Contact</t>
  </si>
  <si>
    <t>Replacement Academy Server</t>
  </si>
  <si>
    <t>Human Resources</t>
  </si>
  <si>
    <t>Health &amp; Safety</t>
  </si>
  <si>
    <t>Facilities Management</t>
  </si>
  <si>
    <t>Human Resources &amp; Facilities</t>
  </si>
  <si>
    <t>Community Services</t>
  </si>
  <si>
    <t>Building Planned Operations</t>
  </si>
  <si>
    <t>Building - Responsive Operations</t>
  </si>
  <si>
    <t>Waste &amp; Recycling Commercial</t>
  </si>
  <si>
    <t>Caretaking &amp; Miscellaneous</t>
  </si>
  <si>
    <t>Direct Biulding Services Stores</t>
  </si>
  <si>
    <t>Parks Management &amp; Administration</t>
  </si>
  <si>
    <t>Community Development Team</t>
  </si>
  <si>
    <t>Community Safety Strategy &amp; Operations</t>
  </si>
  <si>
    <t>External Fudning Community Safety</t>
  </si>
  <si>
    <t>Leisure &amp; Parks</t>
  </si>
  <si>
    <t>Account</t>
  </si>
  <si>
    <t>Account(T)</t>
  </si>
  <si>
    <t>OE</t>
  </si>
  <si>
    <t>1</t>
  </si>
  <si>
    <t>D3001</t>
  </si>
  <si>
    <t>Furniture &amp; Equipment Purchase</t>
  </si>
  <si>
    <t>2</t>
  </si>
  <si>
    <t>D3301</t>
  </si>
  <si>
    <t>General Stationery Supplies</t>
  </si>
  <si>
    <t>å3</t>
  </si>
  <si>
    <t>AJ01</t>
  </si>
  <si>
    <t>Museum Of Oxford</t>
  </si>
  <si>
    <t>å2</t>
  </si>
  <si>
    <t>S01A</t>
  </si>
  <si>
    <t>5</t>
  </si>
  <si>
    <t>A0110</t>
  </si>
  <si>
    <t>Salaries Employers NI</t>
  </si>
  <si>
    <t>6</t>
  </si>
  <si>
    <t>A0144</t>
  </si>
  <si>
    <t>Staff Turnover Saving</t>
  </si>
  <si>
    <t>7</t>
  </si>
  <si>
    <t>A0801</t>
  </si>
  <si>
    <t>Insurance Employee Related</t>
  </si>
  <si>
    <t>8</t>
  </si>
  <si>
    <t>A0995</t>
  </si>
  <si>
    <t>Employers Pension FRS17 Adjustment</t>
  </si>
  <si>
    <t>9</t>
  </si>
  <si>
    <t>C2601</t>
  </si>
  <si>
    <t>Mileage Allowances</t>
  </si>
  <si>
    <t>10</t>
  </si>
  <si>
    <t>D3302</t>
  </si>
  <si>
    <t>Books &amp; Publications</t>
  </si>
  <si>
    <t>11</t>
  </si>
  <si>
    <t>D3304</t>
  </si>
  <si>
    <t>Copier Unit Recharges</t>
  </si>
  <si>
    <t>12</t>
  </si>
  <si>
    <t>D3307</t>
  </si>
  <si>
    <t>Photographic Materials</t>
  </si>
  <si>
    <t>13</t>
  </si>
  <si>
    <t>D3802</t>
  </si>
  <si>
    <t>Advertising &amp; Publicity</t>
  </si>
  <si>
    <t>14</t>
  </si>
  <si>
    <t>D3811</t>
  </si>
  <si>
    <t>Other Miscellaneous Expenses</t>
  </si>
  <si>
    <t>15</t>
  </si>
  <si>
    <t>G6105</t>
  </si>
  <si>
    <t>Transformation Management</t>
  </si>
  <si>
    <t>16</t>
  </si>
  <si>
    <t>G6203</t>
  </si>
  <si>
    <t>SLA: HR Training</t>
  </si>
  <si>
    <t>17</t>
  </si>
  <si>
    <t>G6204</t>
  </si>
  <si>
    <t>SLA: Human Resources</t>
  </si>
  <si>
    <t>18</t>
  </si>
  <si>
    <t>G6207</t>
  </si>
  <si>
    <t>2920</t>
  </si>
  <si>
    <t>A0104</t>
  </si>
  <si>
    <t>Salaries Shift Allowance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</si>
  <si>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</si>
  <si>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</si>
  <si>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</si>
  <si>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</si>
  <si>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</si>
  <si>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</si>
  <si>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</si>
  <si>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</si>
  <si>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</si>
  <si>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</si>
  <si>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B1803</t>
  </si>
  <si>
    <t>Uninsured Losses / Claims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</si>
  <si>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</si>
  <si>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</si>
  <si>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</si>
  <si>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</si>
  <si>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</si>
  <si>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</si>
  <si>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</si>
  <si>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</si>
  <si>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</si>
  <si>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</si>
  <si>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</si>
  <si>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</si>
  <si>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</si>
  <si>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</si>
  <si>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</si>
  <si>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</si>
  <si>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</si>
  <si>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24</t>
  </si>
  <si>
    <t>L9GFU</t>
  </si>
  <si>
    <t>General Fund</t>
  </si>
  <si>
    <t>25</t>
  </si>
  <si>
    <t>L9HRA</t>
  </si>
  <si>
    <t>Housing Revenue Account</t>
  </si>
  <si>
    <t>26</t>
  </si>
  <si>
    <t>A0101</t>
  </si>
  <si>
    <t>Salaries Basic</t>
  </si>
  <si>
    <t>27</t>
  </si>
  <si>
    <t>A0111</t>
  </si>
  <si>
    <t>Salaries Employers Pension</t>
  </si>
  <si>
    <t>28</t>
  </si>
  <si>
    <t>C2501</t>
  </si>
  <si>
    <t>Public Transport</t>
  </si>
  <si>
    <t>29</t>
  </si>
  <si>
    <t>D3101</t>
  </si>
  <si>
    <t>Provisions</t>
  </si>
  <si>
    <t>30</t>
  </si>
  <si>
    <t>D3442</t>
  </si>
  <si>
    <t>Press Monitoring</t>
  </si>
  <si>
    <t>31</t>
  </si>
  <si>
    <t>D3444</t>
  </si>
  <si>
    <t>Corporate Design</t>
  </si>
  <si>
    <t>32</t>
  </si>
  <si>
    <t>D3501</t>
  </si>
  <si>
    <t>Postage &amp; Carriage</t>
  </si>
  <si>
    <t>33</t>
  </si>
  <si>
    <t>D3503</t>
  </si>
  <si>
    <t>External Telephone Charges</t>
  </si>
  <si>
    <t>34</t>
  </si>
  <si>
    <t>G6103</t>
  </si>
  <si>
    <t>Corporate Project Team</t>
  </si>
  <si>
    <t>35</t>
  </si>
  <si>
    <t>G6104</t>
  </si>
  <si>
    <t>Policy &amp; Performance Management</t>
  </si>
  <si>
    <t>36</t>
  </si>
  <si>
    <t>G6108</t>
  </si>
  <si>
    <t>Caretaking &amp; Cleaning</t>
  </si>
  <si>
    <t>37</t>
  </si>
  <si>
    <t>G6201</t>
  </si>
  <si>
    <t>Media</t>
  </si>
  <si>
    <t>38</t>
  </si>
  <si>
    <t>G6218</t>
  </si>
  <si>
    <t>SLA: Business Systems</t>
  </si>
  <si>
    <t>39</t>
  </si>
  <si>
    <t>G6225</t>
  </si>
  <si>
    <t>Post room &amp; Other Admin</t>
  </si>
  <si>
    <t>40</t>
  </si>
  <si>
    <t>G6226</t>
  </si>
  <si>
    <t>SLA: Procurement Team</t>
  </si>
  <si>
    <t>41</t>
  </si>
  <si>
    <t>K9411</t>
  </si>
  <si>
    <t>General Charges</t>
  </si>
  <si>
    <t>KP01</t>
  </si>
  <si>
    <t>Media &amp; Communications</t>
  </si>
  <si>
    <t>43</t>
  </si>
  <si>
    <t>44</t>
  </si>
  <si>
    <t>D3401</t>
  </si>
  <si>
    <t>General Contracted Services</t>
  </si>
  <si>
    <t>45</t>
  </si>
  <si>
    <t>D3513</t>
  </si>
  <si>
    <t>Software Maintenance/Running Costs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</si>
  <si>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</si>
  <si>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</si>
  <si>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</si>
  <si>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</si>
  <si>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</si>
  <si>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</si>
  <si>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</si>
  <si>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</si>
  <si>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</si>
  <si>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</si>
  <si>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</si>
  <si>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</si>
  <si>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D3540</t>
  </si>
  <si>
    <t>Other Computing Services</t>
  </si>
  <si>
    <t>58</t>
  </si>
  <si>
    <t>59</t>
  </si>
  <si>
    <t>60</t>
  </si>
  <si>
    <t>61</t>
  </si>
  <si>
    <t>62</t>
  </si>
  <si>
    <t>KP04</t>
  </si>
  <si>
    <t>Web Development</t>
  </si>
  <si>
    <t>64</t>
  </si>
  <si>
    <t>65</t>
  </si>
  <si>
    <t>G6312</t>
  </si>
  <si>
    <t>Recharges: L&amp;D  Legal Services</t>
  </si>
  <si>
    <t>66</t>
  </si>
  <si>
    <t>67</t>
  </si>
  <si>
    <t>68</t>
  </si>
  <si>
    <t>KP05</t>
  </si>
  <si>
    <t>Your Oxford</t>
  </si>
  <si>
    <t>S01B</t>
  </si>
  <si>
    <t>71</t>
  </si>
  <si>
    <t>72</t>
  </si>
  <si>
    <t>B1501</t>
  </si>
  <si>
    <t>Electricity</t>
  </si>
  <si>
    <t>73</t>
  </si>
  <si>
    <t>D3021</t>
  </si>
  <si>
    <t>Materials</t>
  </si>
  <si>
    <t>74</t>
  </si>
  <si>
    <t>D3104</t>
  </si>
  <si>
    <t>Town Hall Catering Recharge</t>
  </si>
  <si>
    <t>75</t>
  </si>
  <si>
    <t>D3303</t>
  </si>
  <si>
    <t>Contract Printing (External)</t>
  </si>
  <si>
    <t>76</t>
  </si>
  <si>
    <t>D3804</t>
  </si>
  <si>
    <t>Licences (Non-Transport)</t>
  </si>
  <si>
    <t>77</t>
  </si>
  <si>
    <t>78</t>
  </si>
  <si>
    <t>79</t>
  </si>
  <si>
    <t>80</t>
  </si>
  <si>
    <t>81</t>
  </si>
  <si>
    <t>82</t>
  </si>
  <si>
    <t>83</t>
  </si>
  <si>
    <t>K9401</t>
  </si>
  <si>
    <t>Services - General Fees</t>
  </si>
  <si>
    <t>84</t>
  </si>
  <si>
    <t>K9434</t>
  </si>
  <si>
    <t>Pitch &amp; Site Rents</t>
  </si>
  <si>
    <t>85</t>
  </si>
  <si>
    <t>K9501</t>
  </si>
  <si>
    <t>86</t>
  </si>
  <si>
    <t>87</t>
  </si>
  <si>
    <t>88</t>
  </si>
  <si>
    <t>89</t>
  </si>
  <si>
    <t>90</t>
  </si>
  <si>
    <t>91</t>
  </si>
  <si>
    <t>92</t>
  </si>
  <si>
    <t>D3006</t>
  </si>
  <si>
    <t>Equipment Hire Charges</t>
  </si>
  <si>
    <t>93</t>
  </si>
  <si>
    <t>94</t>
  </si>
  <si>
    <t>95</t>
  </si>
  <si>
    <t>96</t>
  </si>
  <si>
    <t>97</t>
  </si>
  <si>
    <t>98</t>
  </si>
  <si>
    <t>99</t>
  </si>
  <si>
    <t>Mortgage Interest</t>
  </si>
  <si>
    <t>GF02</t>
  </si>
  <si>
    <t>Interest and investment income</t>
  </si>
  <si>
    <t>S46B</t>
  </si>
  <si>
    <t>Investment Income</t>
  </si>
  <si>
    <t>S46</t>
  </si>
  <si>
    <t>Interest Payable &amp; Investment Income</t>
  </si>
  <si>
    <t>5328</t>
  </si>
  <si>
    <t>GA01</t>
  </si>
  <si>
    <t>Revenue Support Grant</t>
  </si>
  <si>
    <t>S47A</t>
  </si>
  <si>
    <t>External Funding</t>
  </si>
  <si>
    <t>5331</t>
  </si>
  <si>
    <t>GA03</t>
  </si>
  <si>
    <t>Contributions</t>
  </si>
  <si>
    <t>117</t>
  </si>
  <si>
    <t>118</t>
  </si>
  <si>
    <t>119</t>
  </si>
  <si>
    <t>120</t>
  </si>
  <si>
    <t>121</t>
  </si>
  <si>
    <t>122</t>
  </si>
  <si>
    <t>123</t>
  </si>
  <si>
    <t>G6322</t>
  </si>
  <si>
    <t>BDC</t>
  </si>
  <si>
    <t>124</t>
  </si>
  <si>
    <t>K9141</t>
  </si>
  <si>
    <t>Grants/Donations/Contributions</t>
  </si>
  <si>
    <t>125</t>
  </si>
  <si>
    <t>126</t>
  </si>
  <si>
    <t>B1830</t>
  </si>
  <si>
    <t>Water &amp; Sewerage Charges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</si>
  <si>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</si>
  <si>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</si>
  <si>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</si>
  <si>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</si>
  <si>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</si>
  <si>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</si>
  <si>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</si>
  <si>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</si>
  <si>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</si>
  <si>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</si>
  <si>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</si>
  <si>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AE18</t>
  </si>
  <si>
    <t>Arts Development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</si>
  <si>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</si>
  <si>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</si>
  <si>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</si>
  <si>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</si>
  <si>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</si>
  <si>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</si>
  <si>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</si>
  <si>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</si>
  <si>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</si>
  <si>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</si>
  <si>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</si>
  <si>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</si>
  <si>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</si>
  <si>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</si>
  <si>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</si>
  <si>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</si>
  <si>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</si>
  <si>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</si>
  <si>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</si>
  <si>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</si>
  <si>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</si>
  <si>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AE19</t>
  </si>
  <si>
    <t>Dance Development</t>
  </si>
  <si>
    <t>161</t>
  </si>
  <si>
    <t>162</t>
  </si>
  <si>
    <t>163</t>
  </si>
  <si>
    <t>164</t>
  </si>
  <si>
    <t>165</t>
  </si>
  <si>
    <t>166</t>
  </si>
  <si>
    <t>167</t>
  </si>
  <si>
    <t>D3306</t>
  </si>
  <si>
    <t>Photocopying/Paper Supplies</t>
  </si>
  <si>
    <t>168</t>
  </si>
  <si>
    <t>169</t>
  </si>
  <si>
    <t>170</t>
  </si>
  <si>
    <t>171</t>
  </si>
  <si>
    <t>172</t>
  </si>
  <si>
    <t>173</t>
  </si>
  <si>
    <t>174</t>
  </si>
  <si>
    <t>175</t>
  </si>
  <si>
    <t>A0106</t>
  </si>
  <si>
    <t>Salaries Evening Meetings</t>
  </si>
  <si>
    <t>176</t>
  </si>
  <si>
    <t>177</t>
  </si>
  <si>
    <t>C2503</t>
  </si>
  <si>
    <t>Travel Concessions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</si>
  <si>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</si>
  <si>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</si>
  <si>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</si>
  <si>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</si>
  <si>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</si>
  <si>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</si>
  <si>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</si>
  <si>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</si>
  <si>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</si>
  <si>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</si>
  <si>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</si>
  <si>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K9159</t>
  </si>
  <si>
    <t>Reimbursements Other (Non-VAT)</t>
  </si>
  <si>
    <t>189</t>
  </si>
  <si>
    <t>KA20</t>
  </si>
  <si>
    <t>International Exch - Other</t>
  </si>
  <si>
    <t>S01C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</si>
  <si>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</si>
  <si>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</si>
  <si>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</si>
  <si>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</si>
  <si>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</si>
  <si>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</si>
  <si>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</si>
  <si>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</si>
  <si>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</si>
  <si>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</si>
  <si>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</si>
  <si>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</si>
  <si>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</si>
  <si>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</si>
  <si>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</si>
  <si>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</si>
  <si>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</si>
  <si>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</si>
  <si>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</si>
  <si>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</si>
  <si>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</si>
  <si>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</si>
  <si>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</si>
  <si>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</si>
  <si>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HT33</t>
  </si>
  <si>
    <t>Social Inclusion</t>
  </si>
  <si>
    <t>217</t>
  </si>
  <si>
    <t>218</t>
  </si>
  <si>
    <t>219</t>
  </si>
  <si>
    <t>220</t>
  </si>
  <si>
    <t>221</t>
  </si>
  <si>
    <t>222</t>
  </si>
  <si>
    <t>223</t>
  </si>
  <si>
    <t>D3601</t>
  </si>
  <si>
    <t>Subsistence</t>
  </si>
  <si>
    <t>224</t>
  </si>
  <si>
    <t>D3703</t>
  </si>
  <si>
    <t>Subscriptions</t>
  </si>
  <si>
    <t>225</t>
  </si>
  <si>
    <t>226</t>
  </si>
  <si>
    <t>227</t>
  </si>
  <si>
    <t>228</t>
  </si>
  <si>
    <t>G6216</t>
  </si>
  <si>
    <t>SLA: Audit &amp; Risk</t>
  </si>
  <si>
    <t>229</t>
  </si>
  <si>
    <t>230</t>
  </si>
  <si>
    <t>231</t>
  </si>
  <si>
    <t>232</t>
  </si>
  <si>
    <t>233</t>
  </si>
  <si>
    <t>234</t>
  </si>
  <si>
    <t>A0622</t>
  </si>
  <si>
    <t>Short Courses</t>
  </si>
  <si>
    <t>235</t>
  </si>
  <si>
    <t>236</t>
  </si>
  <si>
    <t>237</t>
  </si>
  <si>
    <t>238</t>
  </si>
  <si>
    <t>D3602</t>
  </si>
  <si>
    <t>Conferences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</si>
  <si>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</si>
  <si>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</si>
  <si>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</si>
  <si>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</si>
  <si>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</si>
  <si>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</si>
  <si>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</si>
  <si>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</si>
  <si>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</si>
  <si>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</si>
  <si>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</si>
  <si>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KK02</t>
  </si>
  <si>
    <t>Corporate Projects Team</t>
  </si>
  <si>
    <t>251</t>
  </si>
  <si>
    <t>252</t>
  </si>
  <si>
    <t>253</t>
  </si>
  <si>
    <t>254</t>
  </si>
  <si>
    <t>255</t>
  </si>
  <si>
    <t>256</t>
  </si>
  <si>
    <t>257</t>
  </si>
  <si>
    <t>KK04</t>
  </si>
  <si>
    <t>LSP/Community Strategy</t>
  </si>
  <si>
    <t>259</t>
  </si>
  <si>
    <t>260</t>
  </si>
  <si>
    <t>261</t>
  </si>
  <si>
    <t>262</t>
  </si>
  <si>
    <t>263</t>
  </si>
  <si>
    <t>264</t>
  </si>
  <si>
    <t>Proposed Budget 2014/15</t>
  </si>
  <si>
    <t>Proposed Budget 2015/16</t>
  </si>
  <si>
    <t>Proposed Budget 2016/17</t>
  </si>
  <si>
    <t>Proposed Budget 2017/18</t>
  </si>
  <si>
    <t>D3201</t>
  </si>
  <si>
    <t>Protective Clothing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</si>
  <si>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</si>
  <si>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</si>
  <si>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</si>
  <si>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</si>
  <si>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</si>
  <si>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</si>
  <si>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</si>
  <si>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</si>
  <si>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</si>
  <si>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</si>
  <si>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</si>
  <si>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</si>
  <si>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</si>
  <si>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</si>
  <si>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</si>
  <si>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</si>
  <si>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</si>
  <si>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BN22</t>
  </si>
  <si>
    <t>Estates Valuation &amp; Management</t>
  </si>
  <si>
    <t>1879</t>
  </si>
  <si>
    <t>1880</t>
  </si>
  <si>
    <t>1881</t>
  </si>
  <si>
    <t>1882</t>
  </si>
  <si>
    <t>1883</t>
  </si>
  <si>
    <t>BN23</t>
  </si>
  <si>
    <t>Corporate Assests Management</t>
  </si>
  <si>
    <t>1885</t>
  </si>
  <si>
    <t>1886</t>
  </si>
  <si>
    <t>1887</t>
  </si>
  <si>
    <t>1888</t>
  </si>
  <si>
    <t>1889</t>
  </si>
  <si>
    <t>BN26</t>
  </si>
  <si>
    <t>Major Projects and Disposals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</si>
  <si>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</si>
  <si>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</si>
  <si>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</si>
  <si>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</si>
  <si>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</si>
  <si>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</si>
  <si>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</si>
  <si>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</si>
  <si>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</si>
  <si>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D3024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</si>
  <si>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</si>
  <si>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</si>
  <si>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</si>
  <si>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</si>
  <si>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</si>
  <si>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</si>
  <si>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</si>
  <si>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</si>
  <si>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</si>
  <si>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</si>
  <si>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</si>
  <si>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</si>
  <si>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</si>
  <si>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KT15</t>
  </si>
  <si>
    <t>Oxfordshire District Procurement Hub</t>
  </si>
  <si>
    <t>341</t>
  </si>
  <si>
    <t>KT16</t>
  </si>
  <si>
    <t>Procurement Savings 10SCE05/6</t>
  </si>
  <si>
    <t>S03A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</si>
  <si>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</si>
  <si>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</si>
  <si>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</si>
  <si>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</si>
  <si>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</si>
  <si>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</si>
  <si>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</si>
  <si>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</si>
  <si>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</si>
  <si>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</si>
  <si>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</si>
  <si>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</si>
  <si>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</si>
  <si>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</si>
  <si>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</si>
  <si>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</si>
  <si>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</si>
  <si>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</si>
  <si>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</si>
  <si>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</si>
  <si>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</si>
  <si>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</si>
  <si>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</si>
  <si>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</si>
  <si>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KK03</t>
  </si>
  <si>
    <t>Performance Management</t>
  </si>
  <si>
    <t>S03D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</si>
  <si>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</si>
  <si>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</si>
  <si>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</si>
  <si>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</si>
  <si>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</si>
  <si>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</si>
  <si>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</si>
  <si>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</si>
  <si>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</si>
  <si>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</si>
  <si>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</si>
  <si>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</si>
  <si>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</si>
  <si>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</si>
  <si>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</si>
  <si>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</si>
  <si>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</si>
  <si>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</si>
  <si>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</si>
  <si>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</si>
  <si>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</si>
  <si>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</si>
  <si>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</si>
  <si>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</si>
  <si>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</si>
  <si>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</si>
  <si>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K9430</t>
  </si>
  <si>
    <t>Equipment Hire</t>
  </si>
  <si>
    <t>3377</t>
  </si>
  <si>
    <t>3378</t>
  </si>
  <si>
    <t>K9579</t>
  </si>
  <si>
    <t>Refuse Containers - Wheelybins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</si>
  <si>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</si>
  <si>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</si>
  <si>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</si>
  <si>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</si>
  <si>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</si>
  <si>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</si>
  <si>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</si>
  <si>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</si>
  <si>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</si>
  <si>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</si>
  <si>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</si>
  <si>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</si>
  <si>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</si>
  <si>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</si>
  <si>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K9479</t>
  </si>
  <si>
    <t>3393</t>
  </si>
  <si>
    <t>K9530</t>
  </si>
  <si>
    <t>TR31</t>
  </si>
  <si>
    <t>Commercial Refuse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</si>
  <si>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</si>
  <si>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</si>
  <si>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</si>
  <si>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</si>
  <si>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</si>
  <si>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</si>
  <si>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</si>
  <si>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</si>
  <si>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</si>
  <si>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</si>
  <si>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</si>
  <si>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</si>
  <si>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</si>
  <si>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</si>
  <si>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</si>
  <si>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</si>
  <si>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</si>
  <si>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</si>
  <si>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</si>
  <si>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</si>
  <si>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TR51</t>
  </si>
  <si>
    <t>Commercial Recycling</t>
  </si>
  <si>
    <t>S23E</t>
  </si>
  <si>
    <t>3417</t>
  </si>
  <si>
    <t>3418</t>
  </si>
  <si>
    <t>3419</t>
  </si>
  <si>
    <t>3420</t>
  </si>
  <si>
    <t>3421</t>
  </si>
  <si>
    <t>3422</t>
  </si>
  <si>
    <t>B1014</t>
  </si>
  <si>
    <t>Street Furniture</t>
  </si>
  <si>
    <t>3423</t>
  </si>
  <si>
    <t>B1301</t>
  </si>
  <si>
    <t>Repairs &amp; Maintenance Works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</si>
  <si>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</si>
  <si>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</si>
  <si>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</si>
  <si>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</si>
  <si>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</si>
  <si>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</si>
  <si>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</si>
  <si>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</si>
  <si>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</si>
  <si>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</si>
  <si>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</si>
  <si>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</si>
  <si>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</si>
  <si>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</si>
  <si>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K9477</t>
  </si>
  <si>
    <t>Engineering - Other External Work</t>
  </si>
  <si>
    <t>3438</t>
  </si>
  <si>
    <t>3439</t>
  </si>
  <si>
    <t>L9717</t>
  </si>
  <si>
    <t>Jetter recharges</t>
  </si>
  <si>
    <t>3440</t>
  </si>
  <si>
    <t>L9718</t>
  </si>
  <si>
    <t>S.42 Gullies</t>
  </si>
  <si>
    <t>3441</t>
  </si>
  <si>
    <t>L9724</t>
  </si>
  <si>
    <t>Stores Oncost Recovered</t>
  </si>
  <si>
    <t>3442</t>
  </si>
  <si>
    <t>L9726</t>
  </si>
  <si>
    <t>Recharges To General Fund A/Cs.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</si>
  <si>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</si>
  <si>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</si>
  <si>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</si>
  <si>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</si>
  <si>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</si>
  <si>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</si>
  <si>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</si>
  <si>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</si>
  <si>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</si>
  <si>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D3905</t>
  </si>
  <si>
    <t>Public Liability Claims Paid</t>
  </si>
  <si>
    <t>3452</t>
  </si>
  <si>
    <t>S.42 Highway Maintenance</t>
  </si>
  <si>
    <t>3462</t>
  </si>
  <si>
    <t>L9727</t>
  </si>
  <si>
    <t>Other Eng Work - capital fund</t>
  </si>
  <si>
    <t>3463</t>
  </si>
  <si>
    <t>L9728</t>
  </si>
  <si>
    <t>Recharge to Agency Accounts</t>
  </si>
  <si>
    <t>VB11</t>
  </si>
  <si>
    <t>Engineering Services</t>
  </si>
  <si>
    <t>S23F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</si>
  <si>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</si>
  <si>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</si>
  <si>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</si>
  <si>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</si>
  <si>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</si>
  <si>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</si>
  <si>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</si>
  <si>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</si>
  <si>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</si>
  <si>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K9567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</si>
  <si>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</si>
  <si>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</si>
  <si>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</si>
  <si>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</si>
  <si>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</si>
  <si>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</si>
  <si>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</si>
  <si>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</si>
  <si>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</si>
  <si>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K9564</t>
  </si>
  <si>
    <t>Schedule 2 - Revenue</t>
  </si>
  <si>
    <t>FB14</t>
  </si>
  <si>
    <t>Abandoned Vehicles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</si>
  <si>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</si>
  <si>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</si>
  <si>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</si>
  <si>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</si>
  <si>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</si>
  <si>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</si>
  <si>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</si>
  <si>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</si>
  <si>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</si>
  <si>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</si>
  <si>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519</t>
  </si>
  <si>
    <t>D3423</t>
  </si>
  <si>
    <t>Guide Services</t>
  </si>
  <si>
    <t>520</t>
  </si>
  <si>
    <t>521</t>
  </si>
  <si>
    <t>522</t>
  </si>
  <si>
    <t>K9202</t>
  </si>
  <si>
    <t>Souvenirs (VAT)</t>
  </si>
  <si>
    <t>523</t>
  </si>
  <si>
    <t>K9301</t>
  </si>
  <si>
    <t>Publications (non-VAT)</t>
  </si>
  <si>
    <t>524</t>
  </si>
  <si>
    <t>K9302</t>
  </si>
  <si>
    <t>Souvenirs (non-VAT)</t>
  </si>
  <si>
    <t>525</t>
  </si>
  <si>
    <t>526</t>
  </si>
  <si>
    <t>K9446</t>
  </si>
  <si>
    <t>Property Service Charges</t>
  </si>
  <si>
    <t>527</t>
  </si>
  <si>
    <t>K9450</t>
  </si>
  <si>
    <t>Property Rents/Income</t>
  </si>
  <si>
    <t>528</t>
  </si>
  <si>
    <t>K9557</t>
  </si>
  <si>
    <t>Walking Tours - Daily (Non-VAT)</t>
  </si>
  <si>
    <t>529</t>
  </si>
  <si>
    <t>K9996</t>
  </si>
  <si>
    <t>530</t>
  </si>
  <si>
    <t>531</t>
  </si>
  <si>
    <t>532</t>
  </si>
  <si>
    <t>533</t>
  </si>
  <si>
    <t>534</t>
  </si>
  <si>
    <t>535</t>
  </si>
  <si>
    <t>536</t>
  </si>
  <si>
    <t>D3011</t>
  </si>
  <si>
    <t>Goods For Resale</t>
  </si>
  <si>
    <t>537</t>
  </si>
  <si>
    <t>D3202</t>
  </si>
  <si>
    <t>Uniforms</t>
  </si>
  <si>
    <t>538</t>
  </si>
  <si>
    <t>539</t>
  </si>
  <si>
    <t>D3418</t>
  </si>
  <si>
    <t>Security Services</t>
  </si>
  <si>
    <t>540</t>
  </si>
  <si>
    <t>D3433</t>
  </si>
  <si>
    <t>Bank Charges/Commission</t>
  </si>
  <si>
    <t>541</t>
  </si>
  <si>
    <t>542</t>
  </si>
  <si>
    <t>543</t>
  </si>
  <si>
    <t>544</t>
  </si>
  <si>
    <t>545</t>
  </si>
  <si>
    <t>K9457</t>
  </si>
  <si>
    <t>Bed Bookings (VAT)</t>
  </si>
  <si>
    <t>546</t>
  </si>
  <si>
    <t>K9458</t>
  </si>
  <si>
    <t>Ticket Sales (VAT)</t>
  </si>
  <si>
    <t>547</t>
  </si>
  <si>
    <t>K9556</t>
  </si>
  <si>
    <t>Walking Tours - Pre-Booked</t>
  </si>
  <si>
    <t>KR01</t>
  </si>
  <si>
    <t>Oxford Information Centre</t>
  </si>
  <si>
    <t>S11A</t>
  </si>
  <si>
    <t>550</t>
  </si>
  <si>
    <t>551</t>
  </si>
  <si>
    <t>552</t>
  </si>
  <si>
    <t>A0116</t>
  </si>
  <si>
    <t>Salaries Recharged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</si>
  <si>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</si>
  <si>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</si>
  <si>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</si>
  <si>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</si>
  <si>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</si>
  <si>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</si>
  <si>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</si>
  <si>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</si>
  <si>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</si>
  <si>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</si>
  <si>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</si>
  <si>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</si>
  <si>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</si>
  <si>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</si>
  <si>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</si>
  <si>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</si>
  <si>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</si>
  <si>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C2201</t>
  </si>
  <si>
    <t>Petrol, Diesel &amp; Oil</t>
  </si>
  <si>
    <t>570</t>
  </si>
  <si>
    <t>C2301</t>
  </si>
  <si>
    <t>Pooled Transport Recharges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</si>
  <si>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</si>
  <si>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</si>
  <si>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</si>
  <si>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</si>
  <si>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</si>
  <si>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</si>
  <si>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</si>
  <si>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</si>
  <si>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</si>
  <si>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</si>
  <si>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</si>
  <si>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</si>
  <si>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</si>
  <si>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</si>
  <si>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</si>
  <si>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</si>
  <si>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BN64</t>
  </si>
  <si>
    <t>Building Control - Charging Account</t>
  </si>
  <si>
    <t>588</t>
  </si>
  <si>
    <t>BN65</t>
  </si>
  <si>
    <t>Building Control - Non Fee Account</t>
  </si>
  <si>
    <t>590</t>
  </si>
  <si>
    <t>591</t>
  </si>
  <si>
    <t>592</t>
  </si>
  <si>
    <t>593</t>
  </si>
  <si>
    <t>594</t>
  </si>
  <si>
    <t>B1302</t>
  </si>
  <si>
    <t>Engineering Internal Works</t>
  </si>
  <si>
    <t>595</t>
  </si>
  <si>
    <t>596</t>
  </si>
  <si>
    <t>597</t>
  </si>
  <si>
    <t>598</t>
  </si>
  <si>
    <t>599</t>
  </si>
  <si>
    <t>600</t>
  </si>
  <si>
    <t>601</t>
  </si>
  <si>
    <t>D3417</t>
  </si>
  <si>
    <t>Counsel &amp; External Legal Fees</t>
  </si>
  <si>
    <t>602</t>
  </si>
  <si>
    <t>603</t>
  </si>
  <si>
    <t>D3701</t>
  </si>
  <si>
    <t>604</t>
  </si>
  <si>
    <t>605</t>
  </si>
  <si>
    <t>606</t>
  </si>
  <si>
    <t>607</t>
  </si>
  <si>
    <t>608</t>
  </si>
  <si>
    <t>2232</t>
  </si>
  <si>
    <t>2233</t>
  </si>
  <si>
    <t>2234</t>
  </si>
  <si>
    <t>2235</t>
  </si>
  <si>
    <t>2236</t>
  </si>
  <si>
    <t>2237</t>
  </si>
  <si>
    <t>ZG10</t>
  </si>
  <si>
    <t>Active Sports Partnership</t>
  </si>
  <si>
    <t>2239</t>
  </si>
  <si>
    <t>ZG16</t>
  </si>
  <si>
    <t>Step Into Sports Project</t>
  </si>
  <si>
    <t>2241</t>
  </si>
  <si>
    <t>2242</t>
  </si>
  <si>
    <t>2243</t>
  </si>
  <si>
    <t>2244</t>
  </si>
  <si>
    <t>2245</t>
  </si>
  <si>
    <t>2246</t>
  </si>
  <si>
    <t>2247</t>
  </si>
  <si>
    <t>2248</t>
  </si>
  <si>
    <t>ZG18</t>
  </si>
  <si>
    <t>Active Sports Partnership - Rugby</t>
  </si>
  <si>
    <t>2250</t>
  </si>
  <si>
    <t>ZG22</t>
  </si>
  <si>
    <t>Active Sports Partnership - Hockey</t>
  </si>
  <si>
    <t>2252</t>
  </si>
  <si>
    <t>ZG24</t>
  </si>
  <si>
    <t>Active Sports Partnership - Basketball</t>
  </si>
  <si>
    <t>2254</t>
  </si>
  <si>
    <t>ZG28</t>
  </si>
  <si>
    <t>Community Sport Coaching Scheme</t>
  </si>
  <si>
    <t>2256</t>
  </si>
  <si>
    <t>2257</t>
  </si>
  <si>
    <t>2258</t>
  </si>
  <si>
    <t>2259</t>
  </si>
  <si>
    <t>2260</t>
  </si>
  <si>
    <t>2261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</si>
  <si>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</si>
  <si>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</si>
  <si>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</si>
  <si>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</si>
  <si>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</si>
  <si>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</si>
  <si>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</si>
  <si>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</si>
  <si>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</si>
  <si>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</si>
  <si>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</si>
  <si>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</si>
  <si>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</si>
  <si>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</si>
  <si>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</si>
  <si>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</si>
  <si>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</si>
  <si>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</si>
  <si>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</si>
  <si>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</si>
  <si>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</si>
  <si>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</si>
  <si>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</si>
  <si>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</si>
  <si>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</si>
  <si>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</si>
  <si>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</si>
  <si>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HA19</t>
  </si>
  <si>
    <t>Planning Management</t>
  </si>
  <si>
    <t>670</t>
  </si>
  <si>
    <t>671</t>
  </si>
  <si>
    <t>HA21</t>
  </si>
  <si>
    <t>Ramsay House Reception</t>
  </si>
  <si>
    <t>673</t>
  </si>
  <si>
    <t>674</t>
  </si>
  <si>
    <t>HA22</t>
  </si>
  <si>
    <t>BOB Design Network</t>
  </si>
  <si>
    <t>S11C</t>
  </si>
  <si>
    <t>677</t>
  </si>
  <si>
    <t>678</t>
  </si>
  <si>
    <t>679</t>
  </si>
  <si>
    <t>680</t>
  </si>
  <si>
    <t>D3428</t>
  </si>
  <si>
    <t>Health Screening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</si>
  <si>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</si>
  <si>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</si>
  <si>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</si>
  <si>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</si>
  <si>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</si>
  <si>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</si>
  <si>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</si>
  <si>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</si>
  <si>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</si>
  <si>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</si>
  <si>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</si>
  <si>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</si>
  <si>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</si>
  <si>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</si>
  <si>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</si>
  <si>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</si>
  <si>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</si>
  <si>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</si>
  <si>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</si>
  <si>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</si>
  <si>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</si>
  <si>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</si>
  <si>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</si>
  <si>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</si>
  <si>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</si>
  <si>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</si>
  <si>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</si>
  <si>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HL11</t>
  </si>
  <si>
    <t>Land Charges</t>
  </si>
  <si>
    <t>709</t>
  </si>
  <si>
    <t>710</t>
  </si>
  <si>
    <t>711</t>
  </si>
  <si>
    <t>HL12</t>
  </si>
  <si>
    <t>Property Systems</t>
  </si>
  <si>
    <t>S11D</t>
  </si>
  <si>
    <t>714</t>
  </si>
  <si>
    <t>715</t>
  </si>
  <si>
    <t>716</t>
  </si>
  <si>
    <t>717</t>
  </si>
  <si>
    <t>718</t>
  </si>
  <si>
    <t>719</t>
  </si>
  <si>
    <t>720</t>
  </si>
  <si>
    <t>D3705</t>
  </si>
  <si>
    <t>Awards / Prizes</t>
  </si>
  <si>
    <t>721</t>
  </si>
  <si>
    <t>722</t>
  </si>
  <si>
    <t>723</t>
  </si>
  <si>
    <t>724</t>
  </si>
  <si>
    <t>725</t>
  </si>
  <si>
    <t>726</t>
  </si>
  <si>
    <t>727</t>
  </si>
  <si>
    <t>728</t>
  </si>
  <si>
    <t>G6210</t>
  </si>
  <si>
    <t>SLA: FM Asset Management - Strategic</t>
  </si>
  <si>
    <t>729</t>
  </si>
  <si>
    <t>730</t>
  </si>
  <si>
    <t>731</t>
  </si>
  <si>
    <t>732</t>
  </si>
  <si>
    <t>733</t>
  </si>
  <si>
    <t>G6317</t>
  </si>
  <si>
    <t>Recharges: Customer Services</t>
  </si>
  <si>
    <t>734</t>
  </si>
  <si>
    <t>G6321</t>
  </si>
  <si>
    <t>Development /PRS Team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</si>
  <si>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</si>
  <si>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</si>
  <si>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</si>
  <si>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</si>
  <si>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</si>
  <si>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</si>
  <si>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</si>
  <si>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</si>
  <si>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</si>
  <si>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</si>
  <si>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</si>
  <si>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</si>
  <si>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</si>
  <si>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</si>
  <si>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</si>
  <si>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</si>
  <si>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</si>
  <si>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</si>
  <si>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</si>
  <si>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</si>
  <si>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</si>
  <si>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</si>
  <si>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K9941</t>
  </si>
  <si>
    <t>Section 106 Monitoring</t>
  </si>
  <si>
    <t>HJ11</t>
  </si>
  <si>
    <t>Plan Policy Gen Exp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</si>
  <si>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</si>
  <si>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</si>
  <si>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</si>
  <si>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</si>
  <si>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</si>
  <si>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</si>
  <si>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</si>
  <si>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</si>
  <si>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</si>
  <si>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</si>
  <si>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</si>
  <si>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</si>
  <si>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</si>
  <si>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</si>
  <si>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</si>
  <si>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</si>
  <si>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</si>
  <si>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</si>
  <si>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</si>
  <si>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</si>
  <si>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</si>
  <si>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</si>
  <si>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</si>
  <si>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</si>
  <si>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</si>
  <si>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</si>
  <si>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</si>
  <si>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</si>
  <si>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</si>
  <si>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</si>
  <si>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</si>
  <si>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</si>
  <si>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HT11</t>
  </si>
  <si>
    <t>Economic Development &amp; Promotion</t>
  </si>
  <si>
    <t>S11E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</si>
  <si>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</si>
  <si>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</si>
  <si>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</si>
  <si>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</si>
  <si>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</si>
  <si>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</si>
  <si>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</si>
  <si>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</si>
  <si>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</si>
  <si>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</si>
  <si>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ED03</t>
  </si>
  <si>
    <t>Pest Control / Dog Wardens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</si>
  <si>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</si>
  <si>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</si>
  <si>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</si>
  <si>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</si>
  <si>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</si>
  <si>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</si>
  <si>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</si>
  <si>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</si>
  <si>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</si>
  <si>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</si>
  <si>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</si>
  <si>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</si>
  <si>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</si>
  <si>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</si>
  <si>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</si>
  <si>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</si>
  <si>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</si>
  <si>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</si>
  <si>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</si>
  <si>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</si>
  <si>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ED04</t>
  </si>
  <si>
    <t>Environmental Enforcement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</si>
  <si>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</si>
  <si>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</si>
  <si>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</si>
  <si>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</si>
  <si>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</si>
  <si>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</si>
  <si>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</si>
  <si>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</si>
  <si>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</si>
  <si>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</si>
  <si>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</si>
  <si>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</si>
  <si>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</si>
  <si>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</si>
  <si>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</si>
  <si>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</si>
  <si>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</si>
  <si>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</si>
  <si>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</si>
  <si>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ED05</t>
  </si>
  <si>
    <t>Home Improvement Agency</t>
  </si>
  <si>
    <t>887</t>
  </si>
  <si>
    <t>888</t>
  </si>
  <si>
    <t>ED06</t>
  </si>
  <si>
    <t>Public Health Burials</t>
  </si>
  <si>
    <t>890</t>
  </si>
  <si>
    <t>ED07</t>
  </si>
  <si>
    <t>Works in Default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</si>
  <si>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</si>
  <si>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</si>
  <si>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</si>
  <si>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</si>
  <si>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</si>
  <si>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</si>
  <si>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</si>
  <si>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</si>
  <si>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</si>
  <si>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</si>
  <si>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</si>
  <si>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</si>
  <si>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</si>
  <si>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</si>
  <si>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</si>
  <si>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</si>
  <si>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</si>
  <si>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</si>
  <si>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</si>
  <si>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</si>
  <si>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ED08</t>
  </si>
  <si>
    <t>Service requests (Environmental Protection)</t>
  </si>
  <si>
    <t>913</t>
  </si>
  <si>
    <t>914</t>
  </si>
  <si>
    <t>915</t>
  </si>
  <si>
    <t>916</t>
  </si>
  <si>
    <t>A0114</t>
  </si>
  <si>
    <t>Salaries Out of Hours Payments (EH)</t>
  </si>
  <si>
    <t>917</t>
  </si>
  <si>
    <t>ED09</t>
  </si>
  <si>
    <t>Out of Hours</t>
  </si>
  <si>
    <t>S12A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</si>
  <si>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</si>
  <si>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</si>
  <si>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</si>
  <si>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</si>
  <si>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</si>
  <si>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</si>
  <si>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</si>
  <si>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</si>
  <si>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</si>
  <si>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</si>
  <si>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</si>
  <si>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</si>
  <si>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</si>
  <si>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</si>
  <si>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</si>
  <si>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</si>
  <si>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</si>
  <si>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</si>
  <si>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</si>
  <si>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</si>
  <si>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ED10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</si>
  <si>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</si>
  <si>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</si>
  <si>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</si>
  <si>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</si>
  <si>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</si>
  <si>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</si>
  <si>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</si>
  <si>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</si>
  <si>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</si>
  <si>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</si>
  <si>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</si>
  <si>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</si>
  <si>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</si>
  <si>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</si>
  <si>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</si>
  <si>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</si>
  <si>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</si>
  <si>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</si>
  <si>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</si>
  <si>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</si>
  <si>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</si>
  <si>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</si>
  <si>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</si>
  <si>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</si>
  <si>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</si>
  <si>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</si>
  <si>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ED11</t>
  </si>
  <si>
    <t>Environmental Policy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</si>
  <si>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</si>
  <si>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</si>
  <si>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</si>
  <si>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</si>
  <si>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</si>
  <si>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</si>
  <si>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</si>
  <si>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</si>
  <si>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</si>
  <si>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</si>
  <si>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</si>
  <si>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</si>
  <si>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</si>
  <si>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</si>
  <si>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</si>
  <si>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</si>
  <si>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</si>
  <si>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</si>
  <si>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</si>
  <si>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</si>
  <si>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</si>
  <si>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</si>
  <si>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ED13</t>
  </si>
  <si>
    <t>3921</t>
  </si>
  <si>
    <t>QA03</t>
  </si>
  <si>
    <t>Staff &amp; Customer Support Direct Services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</si>
  <si>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</si>
  <si>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</si>
  <si>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</si>
  <si>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</si>
  <si>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</si>
  <si>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</si>
  <si>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</si>
  <si>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</si>
  <si>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</si>
  <si>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</si>
  <si>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</si>
  <si>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</si>
  <si>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</si>
  <si>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</si>
  <si>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</si>
  <si>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</si>
  <si>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</si>
  <si>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</si>
  <si>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</si>
  <si>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QA05</t>
  </si>
  <si>
    <t>Performance &amp; Quality Direct Services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</si>
  <si>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</si>
  <si>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</si>
  <si>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</si>
  <si>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</si>
  <si>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</si>
  <si>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</si>
  <si>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</si>
  <si>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</si>
  <si>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</si>
  <si>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</si>
  <si>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</si>
  <si>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</si>
  <si>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</si>
  <si>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</si>
  <si>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QC40</t>
  </si>
  <si>
    <t>Apprentices - Building</t>
  </si>
  <si>
    <t>3958</t>
  </si>
  <si>
    <t>TA03</t>
  </si>
  <si>
    <t>Cowley Marsh Depot Running Costs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</si>
  <si>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</si>
  <si>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</si>
  <si>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</si>
  <si>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</si>
  <si>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</si>
  <si>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</si>
  <si>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</si>
  <si>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</si>
  <si>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</si>
  <si>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</si>
  <si>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</si>
  <si>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</si>
  <si>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</si>
  <si>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</si>
  <si>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</si>
  <si>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D3523</t>
  </si>
  <si>
    <t>Hardware Ad Hoc Repairs &amp; Maintenance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</si>
  <si>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</si>
  <si>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</si>
  <si>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</si>
  <si>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</si>
  <si>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</si>
  <si>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</si>
  <si>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</si>
  <si>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</si>
  <si>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</si>
  <si>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2060</t>
  </si>
  <si>
    <t>2061</t>
  </si>
  <si>
    <t>2062</t>
  </si>
  <si>
    <t>A0712</t>
  </si>
  <si>
    <t>Early Retirement Capitalised Cost</t>
  </si>
  <si>
    <t>2063</t>
  </si>
  <si>
    <t>2064</t>
  </si>
  <si>
    <t>C2304</t>
  </si>
  <si>
    <t>Short Term Vehicle Hire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</si>
  <si>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</si>
  <si>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</si>
  <si>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</si>
  <si>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</si>
  <si>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</si>
  <si>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</si>
  <si>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</si>
  <si>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</si>
  <si>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</si>
  <si>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</si>
  <si>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</si>
  <si>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</si>
  <si>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</si>
  <si>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</si>
  <si>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</si>
  <si>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</si>
  <si>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</si>
  <si>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</si>
  <si>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</si>
  <si>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</si>
  <si>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K9001</t>
  </si>
  <si>
    <t>Year Of Account Grant</t>
  </si>
  <si>
    <t>2085</t>
  </si>
  <si>
    <t>K9004</t>
  </si>
  <si>
    <t>Cowley Marsh Administration</t>
  </si>
  <si>
    <t>S23K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</si>
  <si>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</si>
  <si>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</si>
  <si>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</si>
  <si>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</si>
  <si>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</si>
  <si>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</si>
  <si>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</si>
  <si>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</si>
  <si>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</si>
  <si>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</si>
  <si>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</si>
  <si>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</si>
  <si>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</si>
  <si>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</si>
  <si>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</si>
  <si>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</si>
  <si>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</si>
  <si>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</si>
  <si>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</si>
  <si>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</si>
  <si>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</si>
  <si>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</si>
  <si>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</si>
  <si>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</si>
  <si>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</si>
  <si>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</si>
  <si>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</si>
  <si>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</si>
  <si>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</si>
  <si>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</si>
  <si>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</si>
  <si>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</si>
  <si>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</si>
  <si>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</si>
  <si>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</si>
  <si>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</si>
  <si>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</si>
  <si>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L9703</t>
  </si>
  <si>
    <t>Constuction Related Services Fee Income</t>
  </si>
  <si>
    <t>QA21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</si>
  <si>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</si>
  <si>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</si>
  <si>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</si>
  <si>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</si>
  <si>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</si>
  <si>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</si>
  <si>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</si>
  <si>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</si>
  <si>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</si>
  <si>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</si>
  <si>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</si>
  <si>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ED19</t>
  </si>
  <si>
    <t>Licensing &amp; Development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</si>
  <si>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</si>
  <si>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</si>
  <si>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</si>
  <si>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</si>
  <si>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</si>
  <si>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</si>
  <si>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</si>
  <si>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</si>
  <si>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</si>
  <si>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</si>
  <si>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</si>
  <si>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</si>
  <si>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</si>
  <si>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</si>
  <si>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</si>
  <si>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</si>
  <si>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</si>
  <si>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</si>
  <si>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</si>
  <si>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</si>
  <si>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</si>
  <si>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</si>
  <si>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</si>
  <si>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</si>
  <si>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</si>
  <si>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ED20</t>
  </si>
  <si>
    <t>Alcohol and Entertainment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</si>
  <si>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</si>
  <si>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</si>
  <si>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</si>
  <si>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</si>
  <si>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</si>
  <si>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</si>
  <si>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</si>
  <si>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</si>
  <si>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</si>
  <si>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</si>
  <si>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</si>
  <si>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</si>
  <si>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</si>
  <si>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</si>
  <si>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</si>
  <si>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</si>
  <si>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</si>
  <si>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</si>
  <si>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ED21</t>
  </si>
  <si>
    <t>Street Trading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</si>
  <si>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</si>
  <si>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</si>
  <si>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</si>
  <si>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</si>
  <si>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</si>
  <si>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</si>
  <si>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</si>
  <si>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</si>
  <si>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</si>
  <si>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</si>
  <si>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</si>
  <si>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</si>
  <si>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</si>
  <si>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</si>
  <si>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</si>
  <si>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</si>
  <si>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</si>
  <si>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</si>
  <si>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</si>
  <si>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</si>
  <si>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</si>
  <si>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</si>
  <si>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</si>
  <si>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</si>
  <si>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</si>
  <si>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</si>
  <si>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</si>
  <si>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</si>
  <si>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</si>
  <si>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ED23</t>
  </si>
  <si>
    <t>Miscellaneous Licensing and Support</t>
  </si>
  <si>
    <t>1198</t>
  </si>
  <si>
    <t>1199</t>
  </si>
  <si>
    <t>1200</t>
  </si>
  <si>
    <t>C2102</t>
  </si>
  <si>
    <t>M.T.Depot - Labour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</si>
  <si>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</si>
  <si>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</si>
  <si>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</si>
  <si>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</si>
  <si>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</si>
  <si>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</si>
  <si>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</si>
  <si>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</si>
  <si>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</si>
  <si>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</si>
  <si>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</si>
  <si>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</si>
  <si>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</si>
  <si>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</si>
  <si>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</si>
  <si>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</si>
  <si>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</si>
  <si>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</si>
  <si>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D3416</t>
  </si>
  <si>
    <t>Court Fees</t>
  </si>
  <si>
    <t>1219</t>
  </si>
  <si>
    <t>1220</t>
  </si>
  <si>
    <t>1221</t>
  </si>
  <si>
    <t>1222</t>
  </si>
  <si>
    <t>1223</t>
  </si>
  <si>
    <t>1224</t>
  </si>
  <si>
    <t>1225</t>
  </si>
  <si>
    <t>1226</t>
  </si>
  <si>
    <t>J8999</t>
  </si>
  <si>
    <t>Transfer to/from Balance Sheet</t>
  </si>
  <si>
    <t>1227</t>
  </si>
  <si>
    <t>1228</t>
  </si>
  <si>
    <t>ED24</t>
  </si>
  <si>
    <t>Taxi Licensing</t>
  </si>
  <si>
    <t>1230</t>
  </si>
  <si>
    <t>1231</t>
  </si>
  <si>
    <t>1232</t>
  </si>
  <si>
    <t>1233</t>
  </si>
  <si>
    <t>1234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</si>
  <si>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</si>
  <si>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</si>
  <si>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</si>
  <si>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</si>
  <si>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</si>
  <si>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</si>
  <si>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</si>
  <si>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</si>
  <si>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</si>
  <si>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</si>
  <si>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K9208</t>
  </si>
  <si>
    <t>Catering Sales</t>
  </si>
  <si>
    <t>4479</t>
  </si>
  <si>
    <t>BL10</t>
  </si>
  <si>
    <t>Structural Changes in 2012/13</t>
  </si>
  <si>
    <t>Contracts - Client A/c &amp; Major Works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</si>
  <si>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</si>
  <si>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</si>
  <si>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</si>
  <si>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</si>
  <si>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</si>
  <si>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</si>
  <si>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</si>
  <si>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</si>
  <si>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</si>
  <si>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</si>
  <si>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</si>
  <si>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</si>
  <si>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</si>
  <si>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</si>
  <si>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</si>
  <si>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QC43</t>
  </si>
  <si>
    <t>CSDPA - Client A/c &amp; Major Works</t>
  </si>
  <si>
    <t>2769</t>
  </si>
  <si>
    <t>2770</t>
  </si>
  <si>
    <t>1235</t>
  </si>
  <si>
    <t>ED25</t>
  </si>
  <si>
    <t>Taxi Licensing - Vehicles</t>
  </si>
  <si>
    <t>1237</t>
  </si>
  <si>
    <t>1238</t>
  </si>
  <si>
    <t>1239</t>
  </si>
  <si>
    <t>1240</t>
  </si>
  <si>
    <t>1241</t>
  </si>
  <si>
    <t>ED26</t>
  </si>
  <si>
    <t>Taxi Licensing - Drivers</t>
  </si>
  <si>
    <t>S12D</t>
  </si>
  <si>
    <t>1244</t>
  </si>
  <si>
    <t>1245</t>
  </si>
  <si>
    <t>1246</t>
  </si>
  <si>
    <t>1247</t>
  </si>
  <si>
    <t>1248</t>
  </si>
  <si>
    <t>C2204</t>
  </si>
  <si>
    <t>Electric Fuel Costs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</si>
  <si>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</si>
  <si>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</si>
  <si>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</si>
  <si>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</si>
  <si>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</si>
  <si>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</si>
  <si>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</si>
  <si>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</si>
  <si>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</si>
  <si>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</si>
  <si>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</si>
  <si>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</si>
  <si>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</si>
  <si>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BR01</t>
  </si>
  <si>
    <t>Caretaking - City Centre</t>
  </si>
  <si>
    <t>4527</t>
  </si>
  <si>
    <t>4528</t>
  </si>
  <si>
    <t>4529</t>
  </si>
  <si>
    <t>4530</t>
  </si>
  <si>
    <t>KR02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</si>
  <si>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</si>
  <si>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</si>
  <si>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</si>
  <si>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</si>
  <si>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</si>
  <si>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</si>
  <si>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</si>
  <si>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</si>
  <si>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</si>
  <si>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</si>
  <si>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</si>
  <si>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</si>
  <si>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</si>
  <si>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</si>
  <si>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</si>
  <si>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</si>
  <si>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</si>
  <si>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</si>
  <si>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</si>
  <si>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</si>
  <si>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</si>
  <si>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</si>
  <si>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</si>
  <si>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</si>
  <si>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</si>
  <si>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</si>
  <si>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KS05</t>
  </si>
  <si>
    <t>Other Administration &amp; Post Room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</si>
  <si>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</si>
  <si>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</si>
  <si>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</si>
  <si>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</si>
  <si>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</si>
  <si>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</si>
  <si>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</si>
  <si>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</si>
  <si>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</si>
  <si>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</si>
  <si>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</si>
  <si>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</si>
  <si>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K9576</t>
  </si>
  <si>
    <t>Print Unit Charges - Supply Paper/Materials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</si>
  <si>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</si>
  <si>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</si>
  <si>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</si>
  <si>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</si>
  <si>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</si>
  <si>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</si>
  <si>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</si>
  <si>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</si>
  <si>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</si>
  <si>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D3521</t>
  </si>
  <si>
    <t>Hardware Rental</t>
  </si>
  <si>
    <t>4580</t>
  </si>
  <si>
    <t>4581</t>
  </si>
  <si>
    <t>4582</t>
  </si>
  <si>
    <t>4583</t>
  </si>
  <si>
    <t>4584</t>
  </si>
  <si>
    <t>4585</t>
  </si>
  <si>
    <t>4586</t>
  </si>
  <si>
    <t>K9470</t>
  </si>
  <si>
    <t>Print Unit Charges - External</t>
  </si>
  <si>
    <t>4587</t>
  </si>
  <si>
    <t>K9475</t>
  </si>
  <si>
    <t>Print Unit Charges - Photocopying</t>
  </si>
  <si>
    <t>4588</t>
  </si>
  <si>
    <t>K9575</t>
  </si>
  <si>
    <t>KT11</t>
  </si>
  <si>
    <t>Copier Services</t>
  </si>
  <si>
    <t>S33F</t>
  </si>
  <si>
    <t>4592</t>
  </si>
  <si>
    <t>4593</t>
  </si>
  <si>
    <t>4594</t>
  </si>
  <si>
    <t>D3305</t>
  </si>
  <si>
    <t>Printing Committee Agendas</t>
  </si>
  <si>
    <t>4595</t>
  </si>
  <si>
    <t>KS06</t>
  </si>
  <si>
    <t>Executive Board - Running Costs</t>
  </si>
  <si>
    <t>4597</t>
  </si>
  <si>
    <t>4598</t>
  </si>
  <si>
    <t>4599</t>
  </si>
  <si>
    <t>4600</t>
  </si>
  <si>
    <t>KS07</t>
  </si>
  <si>
    <t>Council - Running Costs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</si>
  <si>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</si>
  <si>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</si>
  <si>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</si>
  <si>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</si>
  <si>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</si>
  <si>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</si>
  <si>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</si>
  <si>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</si>
  <si>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</si>
  <si>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</si>
  <si>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</si>
  <si>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</si>
  <si>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</si>
  <si>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</si>
  <si>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</si>
  <si>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</si>
  <si>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</si>
  <si>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</si>
  <si>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</si>
  <si>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</si>
  <si>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</si>
  <si>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</si>
  <si>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</si>
  <si>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</si>
  <si>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</si>
  <si>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</si>
  <si>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</si>
  <si>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</si>
  <si>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</si>
  <si>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</si>
  <si>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</si>
  <si>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</si>
  <si>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</si>
  <si>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</si>
  <si>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</si>
  <si>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</si>
  <si>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</si>
  <si>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</si>
  <si>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</si>
  <si>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</si>
  <si>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</si>
  <si>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</si>
  <si>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</si>
  <si>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</si>
  <si>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HT34</t>
  </si>
  <si>
    <t>S33A</t>
  </si>
  <si>
    <t>4344</t>
  </si>
  <si>
    <t>4345</t>
  </si>
  <si>
    <t>4346</t>
  </si>
  <si>
    <t>4347</t>
  </si>
  <si>
    <t>4348</t>
  </si>
  <si>
    <t>DP05</t>
  </si>
  <si>
    <t>S33B</t>
  </si>
  <si>
    <t>4351</t>
  </si>
  <si>
    <t>4352</t>
  </si>
  <si>
    <t>4353</t>
  </si>
  <si>
    <t>4354</t>
  </si>
  <si>
    <t>4355</t>
  </si>
  <si>
    <t>4356</t>
  </si>
  <si>
    <t>4357</t>
  </si>
  <si>
    <t>4658</t>
  </si>
  <si>
    <t>4659</t>
  </si>
  <si>
    <t>4660</t>
  </si>
  <si>
    <t>KB11</t>
  </si>
  <si>
    <t>City Council Elections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</si>
  <si>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</si>
  <si>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</si>
  <si>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</si>
  <si>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</si>
  <si>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</si>
  <si>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</si>
  <si>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</si>
  <si>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</si>
  <si>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</si>
  <si>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</si>
  <si>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</si>
  <si>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</si>
  <si>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</si>
  <si>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</si>
  <si>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</si>
  <si>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</si>
  <si>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</si>
  <si>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</si>
  <si>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</si>
  <si>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</si>
  <si>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</si>
  <si>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</si>
  <si>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</si>
  <si>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</si>
  <si>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</si>
  <si>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</si>
  <si>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</si>
  <si>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</si>
  <si>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</si>
  <si>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</si>
  <si>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</si>
  <si>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</si>
  <si>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</si>
  <si>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KC11</t>
  </si>
  <si>
    <t>Electoral Register</t>
  </si>
  <si>
    <t>S34B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</si>
  <si>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</si>
  <si>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</si>
  <si>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</si>
  <si>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</si>
  <si>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</si>
  <si>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</si>
  <si>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</si>
  <si>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</si>
  <si>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</si>
  <si>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</si>
  <si>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</si>
  <si>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</si>
  <si>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</si>
  <si>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KS02</t>
  </si>
  <si>
    <t>Support Team</t>
  </si>
  <si>
    <t>4711</t>
  </si>
  <si>
    <t>4712</t>
  </si>
  <si>
    <t>KS03</t>
  </si>
  <si>
    <t>Legal Hub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</si>
  <si>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</si>
  <si>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</si>
  <si>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</si>
  <si>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</si>
  <si>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</si>
  <si>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</si>
  <si>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</si>
  <si>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</si>
  <si>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</si>
  <si>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</si>
  <si>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</si>
  <si>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</si>
  <si>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</si>
  <si>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</si>
  <si>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D3806</t>
  </si>
  <si>
    <t>Practicing Certificates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</si>
  <si>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</si>
  <si>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</si>
  <si>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</si>
  <si>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</si>
  <si>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</si>
  <si>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</si>
  <si>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</si>
  <si>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</si>
  <si>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</si>
  <si>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</si>
  <si>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</si>
  <si>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</si>
  <si>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</si>
  <si>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</si>
  <si>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</si>
  <si>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</si>
  <si>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</si>
  <si>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</si>
  <si>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</si>
  <si>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</si>
  <si>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</si>
  <si>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</si>
  <si>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</si>
  <si>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</si>
  <si>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</si>
  <si>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</si>
  <si>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</si>
  <si>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</si>
  <si>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</si>
  <si>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</si>
  <si>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</si>
  <si>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</si>
  <si>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</si>
  <si>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K9507</t>
  </si>
  <si>
    <t>Conveyancing Costs</t>
  </si>
  <si>
    <t>4761</t>
  </si>
  <si>
    <t>K9581</t>
  </si>
  <si>
    <t>S106 Income</t>
  </si>
  <si>
    <t>KS04</t>
  </si>
  <si>
    <t>S34C</t>
  </si>
  <si>
    <t>4764</t>
  </si>
  <si>
    <t>4765</t>
  </si>
  <si>
    <t>4766</t>
  </si>
  <si>
    <t>4767</t>
  </si>
  <si>
    <t>4768</t>
  </si>
  <si>
    <t>4769</t>
  </si>
  <si>
    <t>4770</t>
  </si>
  <si>
    <t>D3603</t>
  </si>
  <si>
    <t>Members´ Expenses</t>
  </si>
  <si>
    <t>4771</t>
  </si>
  <si>
    <t>4772</t>
  </si>
  <si>
    <t>4773</t>
  </si>
  <si>
    <t>4774</t>
  </si>
  <si>
    <t>4775</t>
  </si>
  <si>
    <t>C2101</t>
  </si>
  <si>
    <t>Contracted Transport Repairs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</si>
  <si>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</si>
  <si>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</si>
  <si>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</si>
  <si>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</si>
  <si>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</si>
  <si>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</si>
  <si>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</si>
  <si>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</si>
  <si>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</si>
  <si>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KA11</t>
  </si>
  <si>
    <t>Lord Mayors Secretariat</t>
  </si>
  <si>
    <t>4786</t>
  </si>
  <si>
    <t>4787</t>
  </si>
  <si>
    <t>A0306</t>
  </si>
  <si>
    <t>Co-opted Members Expenses</t>
  </si>
  <si>
    <t>4788</t>
  </si>
  <si>
    <t>A0601</t>
  </si>
  <si>
    <t>Training Post Entry</t>
  </si>
  <si>
    <t>4789</t>
  </si>
  <si>
    <t>4790</t>
  </si>
  <si>
    <t>4791</t>
  </si>
  <si>
    <t>D3414</t>
  </si>
  <si>
    <t>Child Minding/Creche Fees</t>
  </si>
  <si>
    <t>4792</t>
  </si>
  <si>
    <t>4793</t>
  </si>
  <si>
    <t>4794</t>
  </si>
  <si>
    <t>4795</t>
  </si>
  <si>
    <t>A0302</t>
  </si>
  <si>
    <t>Members Special Responsibility Allowance</t>
  </si>
  <si>
    <t>4796</t>
  </si>
  <si>
    <t>A0303</t>
  </si>
  <si>
    <t>Members Basic Allowance</t>
  </si>
  <si>
    <t>4797</t>
  </si>
  <si>
    <t>4798</t>
  </si>
  <si>
    <t>4799</t>
  </si>
  <si>
    <t>4800</t>
  </si>
  <si>
    <t>KD01</t>
  </si>
  <si>
    <t>Members Allowances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</si>
  <si>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</si>
  <si>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</si>
  <si>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</si>
  <si>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</si>
  <si>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</si>
  <si>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</si>
  <si>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</si>
  <si>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</si>
  <si>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</si>
  <si>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</si>
  <si>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</si>
  <si>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</si>
  <si>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</si>
  <si>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Health Development</t>
  </si>
  <si>
    <t>General Management</t>
  </si>
  <si>
    <t>Corporate Assets</t>
  </si>
  <si>
    <t>City Leisure</t>
  </si>
  <si>
    <t>Chief Executive</t>
  </si>
  <si>
    <t>Area Committees</t>
  </si>
  <si>
    <t>Sure Start</t>
  </si>
  <si>
    <t>Grants</t>
  </si>
  <si>
    <t>Street Wardens</t>
  </si>
  <si>
    <t>CCTV</t>
  </si>
  <si>
    <t>Crime Strategy</t>
  </si>
  <si>
    <t>Housing Advice</t>
  </si>
  <si>
    <t>Elderly Services</t>
  </si>
  <si>
    <t>Transformation Projects</t>
  </si>
  <si>
    <t>Committees</t>
  </si>
  <si>
    <t>Election Services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</si>
  <si>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</si>
  <si>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</si>
  <si>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</si>
  <si>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</si>
  <si>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</si>
  <si>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</si>
  <si>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</si>
  <si>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</si>
  <si>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</si>
  <si>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</si>
  <si>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</si>
  <si>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</si>
  <si>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</si>
  <si>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</si>
  <si>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</si>
  <si>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</si>
  <si>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KD02</t>
  </si>
  <si>
    <t>Members Support</t>
  </si>
  <si>
    <t>S34D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</si>
  <si>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</si>
  <si>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</si>
  <si>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</si>
  <si>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</si>
  <si>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</si>
  <si>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</si>
  <si>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</si>
  <si>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</si>
  <si>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</si>
  <si>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</si>
  <si>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</si>
  <si>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</si>
  <si>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</si>
  <si>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</si>
  <si>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</si>
  <si>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</si>
  <si>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</si>
  <si>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</si>
  <si>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</si>
  <si>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</si>
  <si>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</si>
  <si>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</si>
  <si>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</si>
  <si>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</si>
  <si>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</si>
  <si>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</si>
  <si>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</si>
  <si>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</si>
  <si>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</si>
  <si>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</si>
  <si>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KF04</t>
  </si>
  <si>
    <t>S34E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</si>
  <si>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</si>
  <si>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</si>
  <si>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</si>
  <si>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</si>
  <si>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</si>
  <si>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</si>
  <si>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</si>
  <si>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</si>
  <si>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</si>
  <si>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</si>
  <si>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</si>
  <si>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</si>
  <si>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</si>
  <si>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</si>
  <si>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</si>
  <si>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</si>
  <si>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</si>
  <si>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</si>
  <si>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</si>
  <si>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</si>
  <si>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</si>
  <si>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</si>
  <si>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</si>
  <si>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BJ13</t>
  </si>
  <si>
    <t>St Giles Fair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</si>
  <si>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</si>
  <si>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</si>
  <si>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</si>
  <si>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</si>
  <si>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</si>
  <si>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</si>
  <si>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</si>
  <si>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</si>
  <si>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</si>
  <si>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</si>
  <si>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</si>
  <si>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</si>
  <si>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</si>
  <si>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</si>
  <si>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</si>
  <si>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</si>
  <si>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</si>
  <si>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</si>
  <si>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</si>
  <si>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</si>
  <si>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</si>
  <si>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</si>
  <si>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</si>
  <si>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</si>
  <si>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</si>
  <si>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</si>
  <si>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</si>
  <si>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</si>
  <si>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</si>
  <si>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</si>
  <si>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</si>
  <si>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</si>
  <si>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</si>
  <si>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</si>
  <si>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</si>
  <si>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</si>
  <si>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</si>
  <si>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</si>
  <si>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</si>
  <si>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</si>
  <si>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KK01</t>
  </si>
  <si>
    <t>CHEX, Directors &amp; Corp Secretariat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</si>
  <si>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</si>
  <si>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</si>
  <si>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</si>
  <si>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</si>
  <si>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</si>
  <si>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</si>
  <si>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</si>
  <si>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</si>
  <si>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</si>
  <si>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</si>
  <si>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</si>
  <si>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</si>
  <si>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</si>
  <si>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</si>
  <si>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</si>
  <si>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</si>
  <si>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</si>
  <si>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</si>
  <si>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</si>
  <si>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</si>
  <si>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</si>
  <si>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</si>
  <si>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</si>
  <si>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</si>
  <si>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</si>
  <si>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</si>
  <si>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</si>
  <si>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</si>
  <si>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</si>
  <si>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KL01</t>
  </si>
  <si>
    <t>Emergency Planning</t>
  </si>
  <si>
    <t>Moved to ED in new structure</t>
  </si>
  <si>
    <t>1640</t>
  </si>
  <si>
    <t>BG36</t>
  </si>
  <si>
    <t>Staff Property Share Scheme</t>
  </si>
  <si>
    <t>1642</t>
  </si>
  <si>
    <t>1643</t>
  </si>
  <si>
    <t>1644</t>
  </si>
  <si>
    <t>BG40</t>
  </si>
  <si>
    <t>Westgate Development</t>
  </si>
  <si>
    <t>1646</t>
  </si>
  <si>
    <t>1647</t>
  </si>
  <si>
    <t>1648</t>
  </si>
  <si>
    <t>1649</t>
  </si>
  <si>
    <t>1650</t>
  </si>
  <si>
    <t>BJ12</t>
  </si>
  <si>
    <t>Covered Market (FAM Income Only)</t>
  </si>
  <si>
    <t>1652</t>
  </si>
  <si>
    <t>G6325</t>
  </si>
  <si>
    <t>Recharges: CW Markets Management</t>
  </si>
  <si>
    <t>BN34</t>
  </si>
  <si>
    <t>Markets Management</t>
  </si>
  <si>
    <t>1654</t>
  </si>
  <si>
    <t>BR21</t>
  </si>
  <si>
    <t>Macmillan House</t>
  </si>
  <si>
    <t>1656</t>
  </si>
  <si>
    <t>1657</t>
  </si>
  <si>
    <t>FC60</t>
  </si>
  <si>
    <t>Park &amp; Ride Car Parks</t>
  </si>
  <si>
    <t>1659</t>
  </si>
  <si>
    <t>1660</t>
  </si>
  <si>
    <t>1661</t>
  </si>
  <si>
    <t>B1604</t>
  </si>
  <si>
    <t>Toilet Requisites</t>
  </si>
  <si>
    <t>1662</t>
  </si>
  <si>
    <t>1663</t>
  </si>
  <si>
    <t>1664</t>
  </si>
  <si>
    <t>1665</t>
  </si>
  <si>
    <t>1666</t>
  </si>
  <si>
    <t>1667</t>
  </si>
  <si>
    <t>1668</t>
  </si>
  <si>
    <t>1669</t>
  </si>
  <si>
    <t>3289</t>
  </si>
  <si>
    <t>D3004</t>
  </si>
  <si>
    <t>Refuse Containers</t>
  </si>
  <si>
    <t>3290</t>
  </si>
  <si>
    <t>3291</t>
  </si>
  <si>
    <t>3292</t>
  </si>
  <si>
    <t>3293</t>
  </si>
  <si>
    <t>3294</t>
  </si>
  <si>
    <t>3295</t>
  </si>
  <si>
    <t>3296</t>
  </si>
  <si>
    <t>TR60</t>
  </si>
  <si>
    <t>Domestic Refuse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</si>
  <si>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</si>
  <si>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</si>
  <si>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</si>
  <si>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</si>
  <si>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</si>
  <si>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</si>
  <si>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</si>
  <si>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</si>
  <si>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</si>
  <si>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</si>
  <si>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</si>
  <si>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</si>
  <si>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</si>
  <si>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</si>
  <si>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TR61</t>
  </si>
  <si>
    <t>Bulky Refuse Collection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</si>
  <si>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</si>
  <si>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</si>
  <si>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</si>
  <si>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</si>
  <si>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</si>
  <si>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</si>
  <si>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</si>
  <si>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</si>
  <si>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</si>
  <si>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</si>
  <si>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</si>
  <si>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</si>
  <si>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</si>
  <si>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</si>
  <si>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</si>
  <si>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</si>
  <si>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D3421</t>
  </si>
  <si>
    <t>Tipping Charges</t>
  </si>
  <si>
    <t>3329</t>
  </si>
  <si>
    <t>3330</t>
  </si>
  <si>
    <t>3331</t>
  </si>
  <si>
    <t>3332</t>
  </si>
  <si>
    <t>3333</t>
  </si>
  <si>
    <t>3334</t>
  </si>
  <si>
    <t>TJ11</t>
  </si>
  <si>
    <t>Gloucester Green Market</t>
  </si>
  <si>
    <t>1695</t>
  </si>
  <si>
    <t>1696</t>
  </si>
  <si>
    <t>1697</t>
  </si>
  <si>
    <t>1698</t>
  </si>
  <si>
    <t>1699</t>
  </si>
  <si>
    <t>1700</t>
  </si>
  <si>
    <t>1701</t>
  </si>
  <si>
    <t>1702</t>
  </si>
  <si>
    <t>B1001</t>
  </si>
  <si>
    <t>Grounds Maintenance</t>
  </si>
  <si>
    <t>1703</t>
  </si>
  <si>
    <t>1704</t>
  </si>
  <si>
    <t>1705</t>
  </si>
  <si>
    <t>1706</t>
  </si>
  <si>
    <t>1707</t>
  </si>
  <si>
    <t>1708</t>
  </si>
  <si>
    <t>1709</t>
  </si>
  <si>
    <t>1710</t>
  </si>
  <si>
    <t>TJ12</t>
  </si>
  <si>
    <t>Covered Market (CW Costs Only)</t>
  </si>
  <si>
    <t>S14A</t>
  </si>
  <si>
    <t>1713</t>
  </si>
  <si>
    <t>B1208</t>
  </si>
  <si>
    <t>Water Systems/Testing</t>
  </si>
  <si>
    <t>1714</t>
  </si>
  <si>
    <t>1715</t>
  </si>
  <si>
    <t>1716</t>
  </si>
  <si>
    <t>1717</t>
  </si>
  <si>
    <t>1718</t>
  </si>
  <si>
    <t>B1153</t>
  </si>
  <si>
    <t>Electrical Services (Inspections etc.)</t>
  </si>
  <si>
    <t>1719</t>
  </si>
  <si>
    <t>1720</t>
  </si>
  <si>
    <t>1721</t>
  </si>
  <si>
    <t>1722</t>
  </si>
  <si>
    <t>1723</t>
  </si>
  <si>
    <t>1724</t>
  </si>
  <si>
    <t>BR00</t>
  </si>
  <si>
    <t>S41C</t>
  </si>
  <si>
    <t>5096</t>
  </si>
  <si>
    <t>5097</t>
  </si>
  <si>
    <t>AE07</t>
  </si>
  <si>
    <t>Childrens Holiday Activities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</si>
  <si>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</si>
  <si>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</si>
  <si>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</si>
  <si>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</si>
  <si>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</si>
  <si>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</si>
  <si>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</si>
  <si>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</si>
  <si>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</si>
  <si>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</si>
  <si>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</si>
  <si>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</si>
  <si>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</si>
  <si>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</si>
  <si>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</si>
  <si>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</si>
  <si>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</si>
  <si>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</si>
  <si>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</si>
  <si>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</si>
  <si>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</si>
  <si>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D3810</t>
  </si>
  <si>
    <t>Petty Cash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</si>
  <si>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</si>
  <si>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</si>
  <si>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</si>
  <si>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</si>
  <si>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</si>
  <si>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</si>
  <si>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</si>
  <si>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</si>
  <si>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</si>
  <si>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</si>
  <si>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</si>
  <si>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</si>
  <si>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A0996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</si>
  <si>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</si>
  <si>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</si>
  <si>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</si>
  <si>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</si>
  <si>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</si>
  <si>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</si>
  <si>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</si>
  <si>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</si>
  <si>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</si>
  <si>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</si>
  <si>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</si>
  <si>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</si>
  <si>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</si>
  <si>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</si>
  <si>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</si>
  <si>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</si>
  <si>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</si>
  <si>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</si>
  <si>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</si>
  <si>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EL10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</si>
  <si>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</si>
  <si>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</si>
  <si>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</si>
  <si>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</si>
  <si>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</si>
  <si>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</si>
  <si>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</si>
  <si>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</si>
  <si>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</si>
  <si>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FA21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</si>
  <si>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</si>
  <si>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</si>
  <si>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</si>
  <si>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</si>
  <si>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</si>
  <si>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</si>
  <si>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</si>
  <si>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</si>
  <si>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</si>
  <si>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</si>
  <si>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</si>
  <si>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</si>
  <si>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</si>
  <si>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</si>
  <si>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</si>
  <si>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</si>
  <si>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</si>
  <si>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</si>
  <si>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</si>
  <si>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</si>
  <si>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</si>
  <si>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</si>
  <si>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</si>
  <si>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</si>
  <si>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</si>
  <si>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</si>
  <si>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</si>
  <si>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</si>
  <si>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</si>
  <si>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</si>
  <si>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</si>
  <si>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</si>
  <si>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</si>
  <si>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KV01</t>
  </si>
  <si>
    <t>5196</t>
  </si>
  <si>
    <t>5197</t>
  </si>
  <si>
    <t>KV04</t>
  </si>
  <si>
    <t>PCSO´s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</si>
  <si>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</si>
  <si>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</si>
  <si>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</si>
  <si>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</si>
  <si>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</si>
  <si>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</si>
  <si>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</si>
  <si>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</si>
  <si>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</si>
  <si>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</si>
  <si>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</si>
  <si>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</si>
  <si>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</si>
  <si>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</si>
  <si>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</si>
  <si>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</si>
  <si>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</si>
  <si>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</si>
  <si>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</si>
  <si>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</si>
  <si>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</si>
  <si>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</si>
  <si>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</si>
  <si>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</si>
  <si>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</si>
  <si>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</si>
  <si>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</si>
  <si>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</si>
  <si>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SLA: Chief Executive</t>
  </si>
  <si>
    <t>19</t>
  </si>
  <si>
    <t>G6212</t>
  </si>
  <si>
    <t>SLA: FM Accountancy, Creditors &amp; FM General</t>
  </si>
  <si>
    <t>20</t>
  </si>
  <si>
    <t>G6230</t>
  </si>
  <si>
    <t>SLA: Office Accommodation</t>
  </si>
  <si>
    <t>21</t>
  </si>
  <si>
    <t>G6305</t>
  </si>
  <si>
    <t>Recharges: FM  Payroll</t>
  </si>
  <si>
    <t>22</t>
  </si>
  <si>
    <t>G6316</t>
  </si>
  <si>
    <t>Telephones</t>
  </si>
  <si>
    <t>23</t>
  </si>
  <si>
    <t>K9198</t>
  </si>
  <si>
    <t>Other Income</t>
  </si>
  <si>
    <t>COMMUNICATION AND AD.</t>
  </si>
  <si>
    <t>5264</t>
  </si>
  <si>
    <t>KN83</t>
  </si>
  <si>
    <t>ASB</t>
  </si>
  <si>
    <t>5266</t>
  </si>
  <si>
    <t>KN86</t>
  </si>
  <si>
    <t>PREVENTING VIOLENT EXTREMISM</t>
  </si>
  <si>
    <t>5268</t>
  </si>
  <si>
    <t>5269</t>
  </si>
  <si>
    <t>KN87</t>
  </si>
  <si>
    <t>Postive Futures Account</t>
  </si>
  <si>
    <t>5271</t>
  </si>
  <si>
    <t>5272</t>
  </si>
  <si>
    <t>5273</t>
  </si>
  <si>
    <t>5274</t>
  </si>
  <si>
    <t>5275</t>
  </si>
  <si>
    <t>5276</t>
  </si>
  <si>
    <t>5277</t>
  </si>
  <si>
    <t>KN88</t>
  </si>
  <si>
    <t>FAMILY SUPPORT PROJECT</t>
  </si>
  <si>
    <t>5279</t>
  </si>
  <si>
    <t>5280</t>
  </si>
  <si>
    <t>KN89</t>
  </si>
  <si>
    <t>Community Safety Projects</t>
  </si>
  <si>
    <t>5282</t>
  </si>
  <si>
    <t>KN90</t>
  </si>
  <si>
    <t>Junior Warden Scheme</t>
  </si>
  <si>
    <t>5284</t>
  </si>
  <si>
    <t>5285</t>
  </si>
  <si>
    <t>KV05</t>
  </si>
  <si>
    <t>Communities Against Drugs</t>
  </si>
  <si>
    <t>S41F</t>
  </si>
  <si>
    <t>External Funding Community Safety</t>
  </si>
  <si>
    <t>S41</t>
  </si>
  <si>
    <t>Community Development</t>
  </si>
  <si>
    <t>5289</t>
  </si>
  <si>
    <t>5290</t>
  </si>
  <si>
    <t>5291</t>
  </si>
  <si>
    <t>G6301</t>
  </si>
  <si>
    <t>Recharges: FM District Audit</t>
  </si>
  <si>
    <t>5292</t>
  </si>
  <si>
    <t>G6310</t>
  </si>
  <si>
    <t>Recharges: L&amp;D  Members Services</t>
  </si>
  <si>
    <t>5293</t>
  </si>
  <si>
    <t>G6311</t>
  </si>
  <si>
    <t>Recharges: L&amp;D  Committee Services</t>
  </si>
  <si>
    <t>5294</t>
  </si>
  <si>
    <t>5295</t>
  </si>
  <si>
    <t>5296</t>
  </si>
  <si>
    <t>5297</t>
  </si>
  <si>
    <t>G6106</t>
  </si>
  <si>
    <t>5298</t>
  </si>
  <si>
    <t>G6107</t>
  </si>
  <si>
    <t>Area Co-ordinators</t>
  </si>
  <si>
    <t>5299</t>
  </si>
  <si>
    <t>5300</t>
  </si>
  <si>
    <t>G6303</t>
  </si>
  <si>
    <t>Recharges: Bank Charges</t>
  </si>
  <si>
    <t>5301</t>
  </si>
  <si>
    <t>KF01</t>
  </si>
  <si>
    <t>Corporate Management (CDC Support Services)</t>
  </si>
  <si>
    <t>S44A</t>
  </si>
  <si>
    <t>Corporate Management</t>
  </si>
  <si>
    <t>5304</t>
  </si>
  <si>
    <t>5305</t>
  </si>
  <si>
    <t>A0706</t>
  </si>
  <si>
    <t>Enhanced Pensions</t>
  </si>
  <si>
    <t>KE11</t>
  </si>
  <si>
    <t>NDC - Pension/Early Retirem´t)</t>
  </si>
  <si>
    <t>S44C</t>
  </si>
  <si>
    <t>Non-Distributed Costs</t>
  </si>
  <si>
    <t>S44</t>
  </si>
  <si>
    <t>CDC &amp; NDC</t>
  </si>
  <si>
    <t>5309</t>
  </si>
  <si>
    <t>5310</t>
  </si>
  <si>
    <t>GA07</t>
  </si>
  <si>
    <t>Corporate Provisions</t>
  </si>
  <si>
    <t>S45A</t>
  </si>
  <si>
    <t>Corporate Provisions &amp; Contingencies</t>
  </si>
  <si>
    <t>S45</t>
  </si>
  <si>
    <t>5314</t>
  </si>
  <si>
    <t>K9953</t>
  </si>
  <si>
    <t>HRA Item 8 &amp; Notional Interest Contra</t>
  </si>
  <si>
    <t>5315</t>
  </si>
  <si>
    <t>H7001</t>
  </si>
  <si>
    <t>SODC Principal</t>
  </si>
  <si>
    <t>5316</t>
  </si>
  <si>
    <t>H7002</t>
  </si>
  <si>
    <t>SODC Interest</t>
  </si>
  <si>
    <t>5317</t>
  </si>
  <si>
    <t>J8601</t>
  </si>
  <si>
    <t>PWLB</t>
  </si>
  <si>
    <t>5318</t>
  </si>
  <si>
    <t>J8602</t>
  </si>
  <si>
    <t>Mortgages/Bonds</t>
  </si>
  <si>
    <t>GF01</t>
  </si>
  <si>
    <t>Interest payable and similar charges</t>
  </si>
  <si>
    <t>S46A</t>
  </si>
  <si>
    <t>Interest Payable</t>
  </si>
  <si>
    <t>5321</t>
  </si>
  <si>
    <t>H7702</t>
  </si>
  <si>
    <t>Interest on HRA cash balances</t>
  </si>
  <si>
    <t>5322</t>
  </si>
  <si>
    <t>H7705</t>
  </si>
  <si>
    <t>Interest on S106 balances</t>
  </si>
  <si>
    <t>5323</t>
  </si>
  <si>
    <t>K9602</t>
  </si>
  <si>
    <t>Investment Interest</t>
  </si>
  <si>
    <t>5324</t>
  </si>
  <si>
    <t>K9608</t>
  </si>
  <si>
    <t>Street Scenes - Suburban South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</si>
  <si>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</si>
  <si>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</si>
  <si>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</si>
  <si>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</si>
  <si>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</si>
  <si>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</si>
  <si>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</si>
  <si>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</si>
  <si>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</si>
  <si>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</si>
  <si>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</si>
  <si>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</si>
  <si>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</si>
  <si>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</si>
  <si>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</si>
  <si>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</si>
  <si>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</si>
  <si>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</si>
  <si>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</si>
  <si>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</si>
  <si>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</si>
  <si>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</si>
  <si>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</si>
  <si>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</si>
  <si>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</si>
  <si>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</si>
  <si>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</si>
  <si>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</si>
  <si>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TS13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</si>
  <si>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</si>
  <si>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</si>
  <si>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</si>
  <si>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</si>
  <si>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</si>
  <si>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</si>
  <si>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</si>
  <si>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</si>
  <si>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</si>
  <si>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</si>
  <si>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</si>
  <si>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</si>
  <si>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</si>
  <si>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</si>
  <si>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</si>
  <si>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</si>
  <si>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Council Tax Funding</t>
  </si>
  <si>
    <t>S47B</t>
  </si>
  <si>
    <t>5334</t>
  </si>
  <si>
    <t>J8527</t>
  </si>
  <si>
    <t>Parishes</t>
  </si>
  <si>
    <t>GB02</t>
  </si>
  <si>
    <t>Parish Council Precepts</t>
  </si>
  <si>
    <t>S47C</t>
  </si>
  <si>
    <t>Parish Precept</t>
  </si>
  <si>
    <t>S47</t>
  </si>
  <si>
    <t>Funding</t>
  </si>
  <si>
    <t>5338</t>
  </si>
  <si>
    <t>K9952</t>
  </si>
  <si>
    <t>Capital Charge - Depreciation</t>
  </si>
  <si>
    <t>GF06</t>
  </si>
  <si>
    <t>Depreciation &amp; impairment of FA</t>
  </si>
  <si>
    <t>5340</t>
  </si>
  <si>
    <t>H7301</t>
  </si>
  <si>
    <t>Direct Revenue Financing</t>
  </si>
  <si>
    <t>5341</t>
  </si>
  <si>
    <t>H7310</t>
  </si>
  <si>
    <t>City Works Vehicles</t>
  </si>
  <si>
    <t>GF12</t>
  </si>
  <si>
    <t>Capital expenditure charged to GF balance</t>
  </si>
  <si>
    <t>S48B</t>
  </si>
  <si>
    <t>Transfer to Capital Reserve</t>
  </si>
  <si>
    <t>5344</t>
  </si>
  <si>
    <t>GF04</t>
  </si>
  <si>
    <t>MRP for capital financing</t>
  </si>
  <si>
    <t>S48C</t>
  </si>
  <si>
    <t>Capital Financing</t>
  </si>
  <si>
    <t>5347</t>
  </si>
  <si>
    <t>GF03</t>
  </si>
  <si>
    <t>Net transfers to/from earmarked reserves</t>
  </si>
  <si>
    <t>S48D</t>
  </si>
  <si>
    <t>Transfers To/From Earmarked Reserves</t>
  </si>
  <si>
    <t>S48</t>
  </si>
  <si>
    <t>Transfer to Balance Sheet</t>
  </si>
  <si>
    <t>å</t>
  </si>
  <si>
    <t/>
  </si>
  <si>
    <t>Below the line</t>
  </si>
  <si>
    <t>Pay provisions held centrally</t>
  </si>
  <si>
    <t>Contingencies</t>
  </si>
  <si>
    <t>New Homes Bonus</t>
  </si>
  <si>
    <t>Council Tax Grant</t>
  </si>
  <si>
    <t>Total Net Operating Budget</t>
  </si>
  <si>
    <t>General Fund Working Balances</t>
  </si>
  <si>
    <t>Transfer to / (from) General Fund Working Balances</t>
  </si>
  <si>
    <t>Total use of General Fund Working Balances</t>
  </si>
  <si>
    <t>Net Budget Requirement</t>
  </si>
  <si>
    <t>Financed by</t>
  </si>
  <si>
    <t>Formula Grant</t>
  </si>
  <si>
    <t>Over / (Under) Allocated budget</t>
  </si>
  <si>
    <t>Line its on:</t>
  </si>
  <si>
    <t>Service Area</t>
  </si>
  <si>
    <t>See below breakdown</t>
  </si>
  <si>
    <t>Balances</t>
  </si>
  <si>
    <t>Pay provision held centrally</t>
  </si>
  <si>
    <t>Corporate Accounts</t>
  </si>
  <si>
    <t>Icelandic Provision</t>
  </si>
  <si>
    <t>Corporate Accounts - CDC</t>
  </si>
  <si>
    <t>Corporate Accounts - LCB</t>
  </si>
  <si>
    <t>Corporate Accounts - Item 8</t>
  </si>
  <si>
    <t>Corporate Accounts - Interest Payable</t>
  </si>
  <si>
    <t>Corporate Accounts - Capital Reserve</t>
  </si>
  <si>
    <t>Other Budget Movements</t>
  </si>
  <si>
    <t>MTFP assumptions</t>
  </si>
  <si>
    <t>Establishment Realignment</t>
  </si>
  <si>
    <t>1823</t>
  </si>
  <si>
    <t>BN01</t>
  </si>
  <si>
    <t>Property and Facilities Management and Support</t>
  </si>
  <si>
    <t>1825</t>
  </si>
  <si>
    <t>1826</t>
  </si>
  <si>
    <t>1827</t>
  </si>
  <si>
    <t>BN05</t>
  </si>
  <si>
    <t>Courier Service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</si>
  <si>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</si>
  <si>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</si>
  <si>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</si>
  <si>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</si>
  <si>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</si>
  <si>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</si>
  <si>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</si>
  <si>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</si>
  <si>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</si>
  <si>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</si>
  <si>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</si>
  <si>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</si>
  <si>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</si>
  <si>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</si>
  <si>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</si>
  <si>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</si>
  <si>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</si>
  <si>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</si>
  <si>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G6109</t>
  </si>
  <si>
    <t>Property &amp; Fac Managment &amp; Support</t>
  </si>
  <si>
    <t>1847</t>
  </si>
  <si>
    <t>1848</t>
  </si>
  <si>
    <t>1849</t>
  </si>
  <si>
    <t>1850</t>
  </si>
  <si>
    <t>1851</t>
  </si>
  <si>
    <t>H7201</t>
  </si>
  <si>
    <t>Leasing Charges - Vehicles &amp; Computers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</si>
  <si>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</si>
  <si>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</si>
  <si>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</si>
  <si>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</si>
  <si>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</si>
  <si>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</si>
  <si>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</si>
  <si>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</si>
  <si>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</si>
  <si>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3806</t>
  </si>
  <si>
    <t>3807</t>
  </si>
  <si>
    <t>MD25</t>
  </si>
  <si>
    <t>Caretaking Services</t>
  </si>
  <si>
    <t>3809</t>
  </si>
  <si>
    <t>3810</t>
  </si>
  <si>
    <t>3811</t>
  </si>
  <si>
    <t>MD26</t>
  </si>
  <si>
    <t>Housekeeping at Sheltered Blocks</t>
  </si>
  <si>
    <t>3813</t>
  </si>
  <si>
    <t>3814</t>
  </si>
  <si>
    <t>MD28</t>
  </si>
  <si>
    <t>Housekeeping at Singletree</t>
  </si>
  <si>
    <t>S23J</t>
  </si>
  <si>
    <t>3817</t>
  </si>
  <si>
    <t>Drugs &amp; Medical Requisites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</si>
  <si>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</si>
  <si>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</si>
  <si>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</si>
  <si>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</si>
  <si>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</si>
  <si>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</si>
  <si>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</si>
  <si>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</si>
  <si>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</si>
  <si>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</si>
  <si>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</si>
  <si>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</si>
  <si>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</si>
  <si>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</si>
  <si>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</si>
  <si>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</si>
  <si>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</si>
  <si>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K9CAP</t>
  </si>
  <si>
    <t>Recharge To Capital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</si>
  <si>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</si>
  <si>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</si>
  <si>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</si>
  <si>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</si>
  <si>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</si>
  <si>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</si>
  <si>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</si>
  <si>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</si>
  <si>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</si>
  <si>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</si>
  <si>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</si>
  <si>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</si>
  <si>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</si>
  <si>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</si>
  <si>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</si>
  <si>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</si>
  <si>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</si>
  <si>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</si>
  <si>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</si>
  <si>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</si>
  <si>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</si>
  <si>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</si>
  <si>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L9CAP</t>
  </si>
  <si>
    <t>Capital</t>
  </si>
  <si>
    <t>BN43</t>
  </si>
  <si>
    <t>Building Design &amp; Construction</t>
  </si>
  <si>
    <t>S14D</t>
  </si>
  <si>
    <t>1942</t>
  </si>
  <si>
    <t>CD04</t>
  </si>
  <si>
    <t>1944</t>
  </si>
  <si>
    <t>1945</t>
  </si>
  <si>
    <t>1946</t>
  </si>
  <si>
    <t>1947</t>
  </si>
  <si>
    <t>1948</t>
  </si>
  <si>
    <t>1949</t>
  </si>
  <si>
    <t>1950</t>
  </si>
  <si>
    <t>B1820</t>
  </si>
  <si>
    <t>Hire Of Premises/Temp Accom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</si>
  <si>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</si>
  <si>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</si>
  <si>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</si>
  <si>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</si>
  <si>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</si>
  <si>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</si>
  <si>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</si>
  <si>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</si>
  <si>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</si>
  <si>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</si>
  <si>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</si>
  <si>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</si>
  <si>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</si>
  <si>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</si>
  <si>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</si>
  <si>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</si>
  <si>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</si>
  <si>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</si>
  <si>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</si>
  <si>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</si>
  <si>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</si>
  <si>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</si>
  <si>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</si>
  <si>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</si>
  <si>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</si>
  <si>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</si>
  <si>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</si>
  <si>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</si>
  <si>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</si>
  <si>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</si>
  <si>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</si>
  <si>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</si>
  <si>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</si>
  <si>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</si>
  <si>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</si>
  <si>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</si>
  <si>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CA01</t>
  </si>
  <si>
    <t>Business Transformation Management</t>
  </si>
  <si>
    <t>S03E</t>
  </si>
  <si>
    <t>398</t>
  </si>
  <si>
    <t>399</t>
  </si>
  <si>
    <t>A0102</t>
  </si>
  <si>
    <t>Salaries Overtime</t>
  </si>
  <si>
    <t>400</t>
  </si>
  <si>
    <t>401</t>
  </si>
  <si>
    <t>402</t>
  </si>
  <si>
    <t>403</t>
  </si>
  <si>
    <t>404</t>
  </si>
  <si>
    <t>405</t>
  </si>
  <si>
    <t>D3411</t>
  </si>
  <si>
    <t>Consultants Fees</t>
  </si>
  <si>
    <t>406</t>
  </si>
  <si>
    <t>407</t>
  </si>
  <si>
    <t>D3511</t>
  </si>
  <si>
    <t>Software Purchase</t>
  </si>
  <si>
    <t>408</t>
  </si>
  <si>
    <t>D3952</t>
  </si>
  <si>
    <t>Capital Charge-Depreciation</t>
  </si>
  <si>
    <t>409</t>
  </si>
  <si>
    <t>410</t>
  </si>
  <si>
    <t>411</t>
  </si>
  <si>
    <t>K9435</t>
  </si>
  <si>
    <t>Private Telephone Calls</t>
  </si>
  <si>
    <t>412</t>
  </si>
  <si>
    <t>413</t>
  </si>
  <si>
    <t>414</t>
  </si>
  <si>
    <t>415</t>
  </si>
  <si>
    <t>416</t>
  </si>
  <si>
    <t>D3002</t>
  </si>
  <si>
    <t>Furniture &amp; Equipment Maintenance &amp; Repairs</t>
  </si>
  <si>
    <t>417</t>
  </si>
  <si>
    <t>418</t>
  </si>
  <si>
    <t>419</t>
  </si>
  <si>
    <t>420</t>
  </si>
  <si>
    <t>BQ11</t>
  </si>
  <si>
    <t>General Telephone</t>
  </si>
  <si>
    <t>422</t>
  </si>
  <si>
    <t>BQ12</t>
  </si>
  <si>
    <t>Payphones</t>
  </si>
  <si>
    <t>424</t>
  </si>
  <si>
    <t>D3541</t>
  </si>
  <si>
    <t>Disaster Recovery</t>
  </si>
  <si>
    <t>425</t>
  </si>
  <si>
    <t>CA20</t>
  </si>
  <si>
    <t>Main Systems</t>
  </si>
  <si>
    <t>427</t>
  </si>
  <si>
    <t>428</t>
  </si>
  <si>
    <t>429</t>
  </si>
  <si>
    <t>CA22</t>
  </si>
  <si>
    <t>Agresso</t>
  </si>
  <si>
    <t>431</t>
  </si>
  <si>
    <t>432</t>
  </si>
  <si>
    <t>D3522</t>
  </si>
  <si>
    <t>Hardware Contracted Maintenance</t>
  </si>
  <si>
    <t>433</t>
  </si>
  <si>
    <t>434</t>
  </si>
  <si>
    <t>CA23</t>
  </si>
  <si>
    <t>Academy/DIP</t>
  </si>
  <si>
    <t>436</t>
  </si>
  <si>
    <t>437</t>
  </si>
  <si>
    <t>438</t>
  </si>
  <si>
    <t>439</t>
  </si>
  <si>
    <t>CA25</t>
  </si>
  <si>
    <t>Citrix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</si>
  <si>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</si>
  <si>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</si>
  <si>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</si>
  <si>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</si>
  <si>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</si>
  <si>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</si>
  <si>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</si>
  <si>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</si>
  <si>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</si>
  <si>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D3514</t>
  </si>
  <si>
    <t>CRM Database</t>
  </si>
  <si>
    <t>450</t>
  </si>
  <si>
    <t>D3531</t>
  </si>
  <si>
    <t>Network Rental</t>
  </si>
  <si>
    <t>451</t>
  </si>
  <si>
    <t>452</t>
  </si>
  <si>
    <t>3453</t>
  </si>
  <si>
    <t>3454</t>
  </si>
  <si>
    <t>3455</t>
  </si>
  <si>
    <t>3456</t>
  </si>
  <si>
    <t>3457</t>
  </si>
  <si>
    <t>3458</t>
  </si>
  <si>
    <t>3459</t>
  </si>
  <si>
    <t>3460</t>
  </si>
  <si>
    <t>K9463</t>
  </si>
  <si>
    <t>Private Works Jetting</t>
  </si>
  <si>
    <t>3461</t>
  </si>
  <si>
    <t>Plant Maintenance</t>
  </si>
  <si>
    <t>493</t>
  </si>
  <si>
    <t>494</t>
  </si>
  <si>
    <t>495</t>
  </si>
  <si>
    <t>D3996</t>
  </si>
  <si>
    <t>Unidentified Savings/Bids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</si>
  <si>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</si>
  <si>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</si>
  <si>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</si>
  <si>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</si>
  <si>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</si>
  <si>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</si>
  <si>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</si>
  <si>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</si>
  <si>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</si>
  <si>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</si>
  <si>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</si>
  <si>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</si>
  <si>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HT30</t>
  </si>
  <si>
    <t>Tourism Expenses</t>
  </si>
  <si>
    <t>509</t>
  </si>
  <si>
    <t>510</t>
  </si>
  <si>
    <t>511</t>
  </si>
  <si>
    <t>512</t>
  </si>
  <si>
    <t>B1601</t>
  </si>
  <si>
    <t>Cleaning Materials</t>
  </si>
  <si>
    <t>513</t>
  </si>
  <si>
    <t>B1801</t>
  </si>
  <si>
    <t>Buildings Related Insurance</t>
  </si>
  <si>
    <t>514</t>
  </si>
  <si>
    <t>515</t>
  </si>
  <si>
    <t>D3013</t>
  </si>
  <si>
    <t>Goods For Resale and retail (TIC)</t>
  </si>
  <si>
    <t>516</t>
  </si>
  <si>
    <t>517</t>
  </si>
  <si>
    <t>518</t>
  </si>
  <si>
    <t>Corporate Accounts - Investment Income</t>
  </si>
  <si>
    <t>Total Expenditure Budget</t>
  </si>
  <si>
    <t>Council Tax Income</t>
  </si>
  <si>
    <t>Council tax benefit grant</t>
  </si>
  <si>
    <t>Council tax exemptions</t>
  </si>
  <si>
    <t>Reactive Maintenance &amp; Minor Repairs</t>
  </si>
  <si>
    <t>492</t>
  </si>
  <si>
    <t>B1202</t>
  </si>
  <si>
    <t>CD43</t>
  </si>
  <si>
    <t>2111</t>
  </si>
  <si>
    <t>2112</t>
  </si>
  <si>
    <t>2113</t>
  </si>
  <si>
    <t>2114</t>
  </si>
  <si>
    <t>2115</t>
  </si>
  <si>
    <t>D3308</t>
  </si>
  <si>
    <t>Microfilming/CD ROM Data Transfer</t>
  </si>
  <si>
    <t>2116</t>
  </si>
  <si>
    <t>2117</t>
  </si>
  <si>
    <t>2118</t>
  </si>
  <si>
    <t>2119</t>
  </si>
  <si>
    <t>D3809</t>
  </si>
  <si>
    <t>NNDR Discretionary Relief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</si>
  <si>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</si>
  <si>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</si>
  <si>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</si>
  <si>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</si>
  <si>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</si>
  <si>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</si>
  <si>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</si>
  <si>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</si>
  <si>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</si>
  <si>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</si>
  <si>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</si>
  <si>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</si>
  <si>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</si>
  <si>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</si>
  <si>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</si>
  <si>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</si>
  <si>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</si>
  <si>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</si>
  <si>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</si>
  <si>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</si>
  <si>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</si>
  <si>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</si>
  <si>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</si>
  <si>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</si>
  <si>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</si>
  <si>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</si>
  <si>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</si>
  <si>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K9005</t>
  </si>
  <si>
    <t>NNDR Administration Contribution</t>
  </si>
  <si>
    <t>2147</t>
  </si>
  <si>
    <t>K9502</t>
  </si>
  <si>
    <t>County Court Costs</t>
  </si>
  <si>
    <t>CD44</t>
  </si>
  <si>
    <t>Revenues (NNDR &amp; HB Overpayments)</t>
  </si>
  <si>
    <t>2149</t>
  </si>
  <si>
    <t>CD80</t>
  </si>
  <si>
    <t>2151</t>
  </si>
  <si>
    <t>2152</t>
  </si>
  <si>
    <t>DA15</t>
  </si>
  <si>
    <t>S21A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</si>
  <si>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</si>
  <si>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</si>
  <si>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</si>
  <si>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</si>
  <si>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</si>
  <si>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</si>
  <si>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</si>
  <si>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</si>
  <si>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</si>
  <si>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</si>
  <si>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</si>
  <si>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</si>
  <si>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</si>
  <si>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</si>
  <si>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</si>
  <si>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</si>
  <si>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</si>
  <si>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</si>
  <si>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K9166</t>
  </si>
  <si>
    <t>Sport England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</si>
  <si>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</si>
  <si>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</si>
  <si>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</si>
  <si>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</si>
  <si>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</si>
  <si>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</si>
  <si>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</si>
  <si>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</si>
  <si>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</si>
  <si>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</si>
  <si>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</si>
  <si>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</si>
  <si>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</si>
  <si>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</si>
  <si>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</si>
  <si>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</si>
  <si>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</si>
  <si>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</si>
  <si>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</si>
  <si>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AB03</t>
  </si>
  <si>
    <t>Leisure Client Management</t>
  </si>
  <si>
    <t>2194</t>
  </si>
  <si>
    <t>2195</t>
  </si>
  <si>
    <t>AB05</t>
  </si>
  <si>
    <t>Competition Pool</t>
  </si>
  <si>
    <t>S22A</t>
  </si>
  <si>
    <t>2198</t>
  </si>
  <si>
    <t>2199</t>
  </si>
  <si>
    <t>2200</t>
  </si>
  <si>
    <t>2201</t>
  </si>
  <si>
    <t>2202</t>
  </si>
  <si>
    <t>2203</t>
  </si>
  <si>
    <t>C2502</t>
  </si>
  <si>
    <t>Other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</si>
  <si>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</si>
  <si>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</si>
  <si>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</si>
  <si>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</si>
  <si>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</si>
  <si>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</si>
  <si>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</si>
  <si>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</si>
  <si>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</si>
  <si>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</si>
  <si>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</si>
  <si>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</si>
  <si>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</si>
  <si>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</si>
  <si>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</si>
  <si>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</si>
  <si>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</si>
  <si>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A0602</t>
  </si>
  <si>
    <t>Training Short Courses</t>
  </si>
  <si>
    <t>2221</t>
  </si>
  <si>
    <t>A0701</t>
  </si>
  <si>
    <t>Relocation Expenses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</si>
  <si>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</si>
  <si>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</si>
  <si>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</si>
  <si>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</si>
  <si>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</si>
  <si>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</si>
  <si>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</si>
  <si>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</si>
  <si>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</si>
  <si>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</si>
  <si>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4151</t>
  </si>
  <si>
    <t>4152</t>
  </si>
  <si>
    <t>CD31</t>
  </si>
  <si>
    <t>Cash Van Contract</t>
  </si>
  <si>
    <t>4154</t>
  </si>
  <si>
    <t>4155</t>
  </si>
  <si>
    <t>CL49</t>
  </si>
  <si>
    <t>Other Misc. Finance Expenses</t>
  </si>
  <si>
    <t>4157</t>
  </si>
  <si>
    <t>K9830</t>
  </si>
  <si>
    <t>Bad &amp; Doubtful Debts Provision</t>
  </si>
  <si>
    <t>CM11</t>
  </si>
  <si>
    <t>Bad Debts Contribution</t>
  </si>
  <si>
    <t>4159</t>
  </si>
  <si>
    <t>4160</t>
  </si>
  <si>
    <t>4161</t>
  </si>
  <si>
    <t>CM12</t>
  </si>
  <si>
    <t>District Audit</t>
  </si>
  <si>
    <t>4163</t>
  </si>
  <si>
    <t>4164</t>
  </si>
  <si>
    <t>4165</t>
  </si>
  <si>
    <t>4166</t>
  </si>
  <si>
    <t>CM13</t>
  </si>
  <si>
    <t>Bank Charges</t>
  </si>
  <si>
    <t>4168</t>
  </si>
  <si>
    <t>4169</t>
  </si>
  <si>
    <t>4170</t>
  </si>
  <si>
    <t>2262</t>
  </si>
  <si>
    <t>2263</t>
  </si>
  <si>
    <t>2264</t>
  </si>
  <si>
    <t>ZG30</t>
  </si>
  <si>
    <t>Disability Sport</t>
  </si>
  <si>
    <t>2266</t>
  </si>
  <si>
    <t>ZG33</t>
  </si>
  <si>
    <t>Sport Unlimited</t>
  </si>
  <si>
    <t>2268</t>
  </si>
  <si>
    <t>ZG35</t>
  </si>
  <si>
    <t>Go Active</t>
  </si>
  <si>
    <t>2270</t>
  </si>
  <si>
    <t>ZG37</t>
  </si>
  <si>
    <t>Active Recreation</t>
  </si>
  <si>
    <t>S22B</t>
  </si>
  <si>
    <t>2273</t>
  </si>
  <si>
    <t>2274</t>
  </si>
  <si>
    <t>2275</t>
  </si>
  <si>
    <t>2276</t>
  </si>
  <si>
    <t>2277</t>
  </si>
  <si>
    <t>D3413</t>
  </si>
  <si>
    <t>Instructors &amp; Coaching Fees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</si>
  <si>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</si>
  <si>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</si>
  <si>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</si>
  <si>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</si>
  <si>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</si>
  <si>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</si>
  <si>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</si>
  <si>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</si>
  <si>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</si>
  <si>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</si>
  <si>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</si>
  <si>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</si>
  <si>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</si>
  <si>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</si>
  <si>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</si>
  <si>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</si>
  <si>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</si>
  <si>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</si>
  <si>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AM05</t>
  </si>
  <si>
    <t>Go Active OCC</t>
  </si>
  <si>
    <t>2297</t>
  </si>
  <si>
    <t>2298</t>
  </si>
  <si>
    <t>2299</t>
  </si>
  <si>
    <t>2300</t>
  </si>
  <si>
    <t>2301</t>
  </si>
  <si>
    <t>C2401</t>
  </si>
  <si>
    <t>Transport Hire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</si>
  <si>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</si>
  <si>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</si>
  <si>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</si>
  <si>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</si>
  <si>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</si>
  <si>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</si>
  <si>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</si>
  <si>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</si>
  <si>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</si>
  <si>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</si>
  <si>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</si>
  <si>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</si>
  <si>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</si>
  <si>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</si>
  <si>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</si>
  <si>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</si>
  <si>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</si>
  <si>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</si>
  <si>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</si>
  <si>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</si>
  <si>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</si>
  <si>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</si>
  <si>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</si>
  <si>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</si>
  <si>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</si>
  <si>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</si>
  <si>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AM19</t>
  </si>
  <si>
    <t>Service Sports  Development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</si>
  <si>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</si>
  <si>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</si>
  <si>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</si>
  <si>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</si>
  <si>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</si>
  <si>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</si>
  <si>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</si>
  <si>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</si>
  <si>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</si>
  <si>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</si>
  <si>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</si>
  <si>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</si>
  <si>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</si>
  <si>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</si>
  <si>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AM20</t>
  </si>
  <si>
    <t>Football Development Initiative</t>
  </si>
  <si>
    <t>S22C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</si>
  <si>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</si>
  <si>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</si>
  <si>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</si>
  <si>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</si>
  <si>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</si>
  <si>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</si>
  <si>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</si>
  <si>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</si>
  <si>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</si>
  <si>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</si>
  <si>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</si>
  <si>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</si>
  <si>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</si>
  <si>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</si>
  <si>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</si>
  <si>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</si>
  <si>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BA11</t>
  </si>
  <si>
    <t>Allotments General</t>
  </si>
  <si>
    <t>S22D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</si>
  <si>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</si>
  <si>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</si>
  <si>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</si>
  <si>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</si>
  <si>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</si>
  <si>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</si>
  <si>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</si>
  <si>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</si>
  <si>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</si>
  <si>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</si>
  <si>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</si>
  <si>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</si>
  <si>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</si>
  <si>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</si>
  <si>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</si>
  <si>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</si>
  <si>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K9313</t>
  </si>
  <si>
    <t>Search Fees</t>
  </si>
  <si>
    <t>2379</t>
  </si>
  <si>
    <t>K9317</t>
  </si>
  <si>
    <t>Casket Fee</t>
  </si>
  <si>
    <t>2380</t>
  </si>
  <si>
    <t>K9454</t>
  </si>
  <si>
    <t>Maintenance of Graves</t>
  </si>
  <si>
    <t>2381</t>
  </si>
  <si>
    <t>K9489</t>
  </si>
  <si>
    <t>Woodland Burial</t>
  </si>
  <si>
    <t>2382</t>
  </si>
  <si>
    <t>K9540</t>
  </si>
  <si>
    <t>Hire of Rooms &amp; Buildings</t>
  </si>
  <si>
    <t>2383</t>
  </si>
  <si>
    <t>K9598</t>
  </si>
  <si>
    <t>Cremated Burial Remains</t>
  </si>
  <si>
    <t>2384</t>
  </si>
  <si>
    <t>2385</t>
  </si>
  <si>
    <t>2386</t>
  </si>
  <si>
    <t>2387</t>
  </si>
  <si>
    <t>2388</t>
  </si>
  <si>
    <t>2389</t>
  </si>
  <si>
    <t>2390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</si>
  <si>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</si>
  <si>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</si>
  <si>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</si>
  <si>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</si>
  <si>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</si>
  <si>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</si>
  <si>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</si>
  <si>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</si>
  <si>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</si>
  <si>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</si>
  <si>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</si>
  <si>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</si>
  <si>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</si>
  <si>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</si>
  <si>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</si>
  <si>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</si>
  <si>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</si>
  <si>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</si>
  <si>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</si>
  <si>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</si>
  <si>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</si>
  <si>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</si>
  <si>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</si>
  <si>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</si>
  <si>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</si>
  <si>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</si>
  <si>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ED02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</si>
  <si>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</si>
  <si>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</si>
  <si>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</si>
  <si>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</si>
  <si>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</si>
  <si>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</si>
  <si>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</si>
  <si>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</si>
  <si>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</si>
  <si>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</si>
  <si>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</si>
  <si>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</si>
  <si>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</si>
  <si>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L9729</t>
  </si>
  <si>
    <t>Recharges To Other Accounts</t>
  </si>
  <si>
    <t>2413</t>
  </si>
  <si>
    <t>2414</t>
  </si>
  <si>
    <t>K9551</t>
  </si>
  <si>
    <t>Interment Fees</t>
  </si>
  <si>
    <t>2415</t>
  </si>
  <si>
    <t>K9552</t>
  </si>
  <si>
    <t>Burial Rights</t>
  </si>
  <si>
    <t>2416</t>
  </si>
  <si>
    <t>K9553</t>
  </si>
  <si>
    <t>Memorial Rights</t>
  </si>
  <si>
    <t>AS01</t>
  </si>
  <si>
    <t>S22E</t>
  </si>
  <si>
    <t>2419</t>
  </si>
  <si>
    <t>2420</t>
  </si>
  <si>
    <t>2421</t>
  </si>
  <si>
    <t>2422</t>
  </si>
  <si>
    <t>2423</t>
  </si>
  <si>
    <t>2424</t>
  </si>
  <si>
    <t>2425</t>
  </si>
  <si>
    <t>B1109</t>
  </si>
  <si>
    <t>Repairs &amp; Improvements</t>
  </si>
  <si>
    <t>2426</t>
  </si>
  <si>
    <t>2427</t>
  </si>
  <si>
    <t>2428</t>
  </si>
  <si>
    <t>2429</t>
  </si>
  <si>
    <t>2430</t>
  </si>
  <si>
    <t>D3420</t>
  </si>
  <si>
    <t>Waste Disposal &amp; Skip Hire</t>
  </si>
  <si>
    <t>2431</t>
  </si>
  <si>
    <t>2432</t>
  </si>
  <si>
    <t>2433</t>
  </si>
  <si>
    <t>2434</t>
  </si>
  <si>
    <t>2435</t>
  </si>
  <si>
    <t>2436</t>
  </si>
  <si>
    <t>2437</t>
  </si>
  <si>
    <t>K9207</t>
  </si>
  <si>
    <t>General Sales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</si>
  <si>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</si>
  <si>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</si>
  <si>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</si>
  <si>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</si>
  <si>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</si>
  <si>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</si>
  <si>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</si>
  <si>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</si>
  <si>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</si>
  <si>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</si>
  <si>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</si>
  <si>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</si>
  <si>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</si>
  <si>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</si>
  <si>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</si>
  <si>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</si>
  <si>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</si>
  <si>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</si>
  <si>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</si>
  <si>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</si>
  <si>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</si>
  <si>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</si>
  <si>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</si>
  <si>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AF11</t>
  </si>
  <si>
    <t>Countryside Services</t>
  </si>
  <si>
    <t>S22F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</si>
  <si>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</si>
  <si>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</si>
  <si>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</si>
  <si>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</si>
  <si>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</si>
  <si>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</si>
  <si>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</si>
  <si>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</si>
  <si>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</si>
  <si>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</si>
  <si>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</si>
  <si>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</si>
  <si>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C2402</t>
  </si>
  <si>
    <t>Contract Plant Hire</t>
  </si>
  <si>
    <t>2475</t>
  </si>
  <si>
    <t>2476</t>
  </si>
  <si>
    <t>D3025</t>
  </si>
  <si>
    <t>Plants</t>
  </si>
  <si>
    <t>2477</t>
  </si>
  <si>
    <t>D3026</t>
  </si>
  <si>
    <t>Fertiliser &amp; Weedkillers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</si>
  <si>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</si>
  <si>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</si>
  <si>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</si>
  <si>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</si>
  <si>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</si>
  <si>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</si>
  <si>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</si>
  <si>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</si>
  <si>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</si>
  <si>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</si>
  <si>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</si>
  <si>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K9151</t>
  </si>
  <si>
    <t>Reimbursements Oxfordshire CC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</si>
  <si>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</si>
  <si>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</si>
  <si>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</si>
  <si>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</si>
  <si>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</si>
  <si>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</si>
  <si>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</si>
  <si>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</si>
  <si>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</si>
  <si>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</si>
  <si>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D3023</t>
  </si>
  <si>
    <t>Tools</t>
  </si>
  <si>
    <t>2499</t>
  </si>
  <si>
    <t>2500</t>
  </si>
  <si>
    <t>2501</t>
  </si>
  <si>
    <t>2502</t>
  </si>
  <si>
    <t>2503</t>
  </si>
  <si>
    <t>2504</t>
  </si>
  <si>
    <t>AG11</t>
  </si>
  <si>
    <t>Grounds &amp; Sports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</si>
  <si>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</si>
  <si>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</si>
  <si>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</si>
  <si>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</si>
  <si>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</si>
  <si>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</si>
  <si>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</si>
  <si>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</si>
  <si>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</si>
  <si>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</si>
  <si>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</si>
  <si>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</si>
  <si>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</si>
  <si>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</si>
  <si>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</si>
  <si>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K9414</t>
  </si>
  <si>
    <t>Cricket</t>
  </si>
  <si>
    <t>2521</t>
  </si>
  <si>
    <t>2522</t>
  </si>
  <si>
    <t>K9514</t>
  </si>
  <si>
    <t>2523</t>
  </si>
  <si>
    <t>K9515</t>
  </si>
  <si>
    <t>Football</t>
  </si>
  <si>
    <t>2524</t>
  </si>
  <si>
    <t>K9518</t>
  </si>
  <si>
    <t>Rugby</t>
  </si>
  <si>
    <t>2525</t>
  </si>
  <si>
    <t>K9519</t>
  </si>
  <si>
    <t>Tennis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</si>
  <si>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</si>
  <si>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</si>
  <si>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</si>
  <si>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</si>
  <si>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</si>
  <si>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</si>
  <si>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</si>
  <si>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</si>
  <si>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</si>
  <si>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B1503</t>
  </si>
  <si>
    <t>Fuel Oil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</si>
  <si>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</si>
  <si>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</si>
  <si>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</si>
  <si>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</si>
  <si>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</si>
  <si>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</si>
  <si>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</si>
  <si>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</si>
  <si>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</si>
  <si>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</si>
  <si>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</si>
  <si>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</si>
  <si>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</si>
  <si>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K9412</t>
  </si>
  <si>
    <t>Athletics</t>
  </si>
  <si>
    <t>2548</t>
  </si>
  <si>
    <t>Carbon Management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</si>
  <si>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</si>
  <si>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</si>
  <si>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</si>
  <si>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</si>
  <si>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</si>
  <si>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</si>
  <si>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</si>
  <si>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</si>
  <si>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</si>
  <si>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ED14</t>
  </si>
  <si>
    <t>Sustainability</t>
  </si>
  <si>
    <t>1001</t>
  </si>
  <si>
    <t>1002</t>
  </si>
  <si>
    <t>ES99</t>
  </si>
  <si>
    <t>SALIX - Funded Projects</t>
  </si>
  <si>
    <t>S12B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</si>
  <si>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</si>
  <si>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</si>
  <si>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</si>
  <si>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</si>
  <si>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</si>
  <si>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</si>
  <si>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</si>
  <si>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</si>
  <si>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</si>
  <si>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</si>
  <si>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</si>
  <si>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</si>
  <si>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</si>
  <si>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</si>
  <si>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</si>
  <si>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</si>
  <si>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</si>
  <si>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</si>
  <si>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</si>
  <si>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</si>
  <si>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ED15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</si>
  <si>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</si>
  <si>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</si>
  <si>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</si>
  <si>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</si>
  <si>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</si>
  <si>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</si>
  <si>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</si>
  <si>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</si>
  <si>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</si>
  <si>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</si>
  <si>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</si>
  <si>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2579</t>
  </si>
  <si>
    <t>C2952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</si>
  <si>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</si>
  <si>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</si>
  <si>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</si>
  <si>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</si>
  <si>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</si>
  <si>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</si>
  <si>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</si>
  <si>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</si>
  <si>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</si>
  <si>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</si>
  <si>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</si>
  <si>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</si>
  <si>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</si>
  <si>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</si>
  <si>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</si>
  <si>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</si>
  <si>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</si>
  <si>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</si>
  <si>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</si>
  <si>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</si>
  <si>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</si>
  <si>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</si>
  <si>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</si>
  <si>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</si>
  <si>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</si>
  <si>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</si>
  <si>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</si>
  <si>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</si>
  <si>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</si>
  <si>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AG18</t>
  </si>
  <si>
    <t>Tree Maintenance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</si>
  <si>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</si>
  <si>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</si>
  <si>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</si>
  <si>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</si>
  <si>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</si>
  <si>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</si>
  <si>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</si>
  <si>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</si>
  <si>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</si>
  <si>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</si>
  <si>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</si>
  <si>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</si>
  <si>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</si>
  <si>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</si>
  <si>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</si>
  <si>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</si>
  <si>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</si>
  <si>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</si>
  <si>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</si>
  <si>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</si>
  <si>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</si>
  <si>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</si>
  <si>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</si>
  <si>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</si>
  <si>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</si>
  <si>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</si>
  <si>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</si>
  <si>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</si>
  <si>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</si>
  <si>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</si>
  <si>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</si>
  <si>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AG19</t>
  </si>
  <si>
    <t>Landscape &amp; Play</t>
  </si>
  <si>
    <t>S22G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</si>
  <si>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</si>
  <si>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</si>
  <si>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</si>
  <si>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</si>
  <si>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</si>
  <si>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</si>
  <si>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</si>
  <si>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</si>
  <si>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</si>
  <si>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</si>
  <si>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</si>
  <si>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</si>
  <si>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</si>
  <si>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</si>
  <si>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</si>
  <si>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</si>
  <si>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</si>
  <si>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</si>
  <si>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</si>
  <si>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</si>
  <si>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</si>
  <si>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</si>
  <si>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</si>
  <si>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</si>
  <si>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</si>
  <si>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</si>
  <si>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</si>
  <si>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</si>
  <si>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</si>
  <si>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</si>
  <si>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</si>
  <si>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</si>
  <si>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Communications</t>
  </si>
  <si>
    <t>Policy &amp; Partnerships</t>
  </si>
  <si>
    <t>Communities &amp; Neighbourhoods</t>
  </si>
  <si>
    <t>Community Grants &amp; Commissioning</t>
  </si>
  <si>
    <t>Community Housing Strategy</t>
  </si>
  <si>
    <t>Housing Needs</t>
  </si>
  <si>
    <t>Revenues</t>
  </si>
  <si>
    <t>Business Improvement</t>
  </si>
  <si>
    <t>Strategic Procurement</t>
  </si>
  <si>
    <t>Transformation</t>
  </si>
  <si>
    <t>Off Street Parking</t>
  </si>
  <si>
    <t>Waste &amp; Recycling Domestic</t>
  </si>
  <si>
    <t>Street Scenes</t>
  </si>
  <si>
    <t>Garages</t>
  </si>
  <si>
    <t>Local Overheads</t>
  </si>
  <si>
    <t>S11</t>
  </si>
  <si>
    <t>S01</t>
  </si>
  <si>
    <t>S14</t>
  </si>
  <si>
    <t>S13</t>
  </si>
  <si>
    <t>S32</t>
  </si>
  <si>
    <t>S03</t>
  </si>
  <si>
    <t>S12</t>
  </si>
  <si>
    <t>S23</t>
  </si>
  <si>
    <t>S21</t>
  </si>
  <si>
    <t>S22</t>
  </si>
  <si>
    <t>S33</t>
  </si>
  <si>
    <t>S34</t>
  </si>
  <si>
    <t>Total Controllable Budget 2011-12 per Agresso @  13.09.11</t>
  </si>
  <si>
    <t>Total Controllable and Non-controllable Budget</t>
  </si>
  <si>
    <t>Difference to template Base Budget</t>
  </si>
  <si>
    <t>Oxford City Council’s Revenue Budget at Portfolio Level 2014-15</t>
  </si>
  <si>
    <t>Oxford City Council’s Revenue Budget at Portfolio Level 2015-16</t>
  </si>
  <si>
    <t>Oxford City Council’s Revenue Budget at Portfolio Level 2016-17</t>
  </si>
  <si>
    <t>Projected Budget 2016/17</t>
  </si>
  <si>
    <t>Law and Governance</t>
  </si>
  <si>
    <t>CD S11 Budgets 12-13 Appendix - 1st Review</t>
  </si>
  <si>
    <t>CA S14 Budgets 12-13 Appendix A - 1st Review</t>
  </si>
  <si>
    <t xml:space="preserve"> S13 CHD Budgets 12-13 Appendix A - 1st Review</t>
  </si>
  <si>
    <t>S32 Fin Budgets 12-13 Appendix A - 1st Review</t>
  </si>
  <si>
    <t>5037</t>
  </si>
  <si>
    <t>5038</t>
  </si>
  <si>
    <t>5039</t>
  </si>
  <si>
    <t>5040</t>
  </si>
  <si>
    <t>JA11</t>
  </si>
  <si>
    <t>5042</t>
  </si>
  <si>
    <t>5043</t>
  </si>
  <si>
    <t>5044</t>
  </si>
  <si>
    <t>A0201</t>
  </si>
  <si>
    <t>Wages Basic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</si>
  <si>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</si>
  <si>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</si>
  <si>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</si>
  <si>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</si>
  <si>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</si>
  <si>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</si>
  <si>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</si>
  <si>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</si>
  <si>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</si>
  <si>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</si>
  <si>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</si>
  <si>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</si>
  <si>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</si>
  <si>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</si>
  <si>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</si>
  <si>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</si>
  <si>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</si>
  <si>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</si>
  <si>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</si>
  <si>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</si>
  <si>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</si>
  <si>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</si>
  <si>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</si>
  <si>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</si>
  <si>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</si>
  <si>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</si>
  <si>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</si>
  <si>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</si>
  <si>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</si>
  <si>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</si>
  <si>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D3032</t>
  </si>
  <si>
    <t>Community Events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</si>
  <si>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</si>
  <si>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</si>
  <si>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</si>
  <si>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</si>
  <si>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</si>
  <si>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</si>
  <si>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</si>
  <si>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</si>
  <si>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</si>
  <si>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</si>
  <si>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</si>
  <si>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</si>
  <si>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</si>
  <si>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2779</t>
  </si>
  <si>
    <t>2780</t>
  </si>
  <si>
    <t>2781</t>
  </si>
  <si>
    <t>2782</t>
  </si>
  <si>
    <t>2783</t>
  </si>
  <si>
    <t>QC44</t>
  </si>
  <si>
    <t>Estates - Client A/c &amp; Major Works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</si>
  <si>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</si>
  <si>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</si>
  <si>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</si>
  <si>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</si>
  <si>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</si>
  <si>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</si>
  <si>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</si>
  <si>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</si>
  <si>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</si>
  <si>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</si>
  <si>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</si>
  <si>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</si>
  <si>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</si>
  <si>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</si>
  <si>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</si>
  <si>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QC50</t>
  </si>
  <si>
    <t>Voids - Responsive Repairs</t>
  </si>
  <si>
    <t>S23A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</si>
  <si>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</si>
  <si>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</si>
  <si>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</si>
  <si>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</si>
  <si>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</si>
  <si>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</si>
  <si>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</si>
  <si>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</si>
  <si>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</si>
  <si>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</si>
  <si>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</si>
  <si>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</si>
  <si>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J8210</t>
  </si>
  <si>
    <t>Building Works - Housing Jobs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</si>
  <si>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</si>
  <si>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</si>
  <si>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</si>
  <si>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</si>
  <si>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</si>
  <si>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</si>
  <si>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</si>
  <si>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</si>
  <si>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</si>
  <si>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</si>
  <si>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</si>
  <si>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</si>
  <si>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</si>
  <si>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QA04</t>
  </si>
  <si>
    <t>Building Operations Repairs Management</t>
  </si>
  <si>
    <t>2828</t>
  </si>
  <si>
    <t>2829</t>
  </si>
  <si>
    <t>2830</t>
  </si>
  <si>
    <t>2831</t>
  </si>
  <si>
    <t>QB01</t>
  </si>
  <si>
    <t>Job Cost Holding Account Day To Day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</si>
  <si>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</si>
  <si>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</si>
  <si>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</si>
  <si>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</si>
  <si>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</si>
  <si>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</si>
  <si>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</si>
  <si>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</si>
  <si>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</si>
  <si>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</si>
  <si>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</si>
  <si>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</si>
  <si>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</si>
  <si>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QC41</t>
  </si>
  <si>
    <t>Joinery Shop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</si>
  <si>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</si>
  <si>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</si>
  <si>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</si>
  <si>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</si>
  <si>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</si>
  <si>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</si>
  <si>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</si>
  <si>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</si>
  <si>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</si>
  <si>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</si>
  <si>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</si>
  <si>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</si>
  <si>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</si>
  <si>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C2801</t>
  </si>
  <si>
    <t>Transport Related Insurances</t>
  </si>
  <si>
    <t>2860</t>
  </si>
  <si>
    <t>2861</t>
  </si>
  <si>
    <t>2862</t>
  </si>
  <si>
    <t>2863</t>
  </si>
  <si>
    <t>2864</t>
  </si>
  <si>
    <t>2865</t>
  </si>
  <si>
    <t>2866</t>
  </si>
  <si>
    <t>QC47</t>
  </si>
  <si>
    <t>Day to Day Responsive Repairs</t>
  </si>
  <si>
    <t>2868</t>
  </si>
  <si>
    <t>2869</t>
  </si>
  <si>
    <t>2870</t>
  </si>
  <si>
    <t>2871</t>
  </si>
  <si>
    <t>QC48</t>
  </si>
  <si>
    <t>Day to Day Emergency - Responsive Repairs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</si>
  <si>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</si>
  <si>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</si>
  <si>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</si>
  <si>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</si>
  <si>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</si>
  <si>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</si>
  <si>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</si>
  <si>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</si>
  <si>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</si>
  <si>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</si>
  <si>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</si>
  <si>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</si>
  <si>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</si>
  <si>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</si>
  <si>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</si>
  <si>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</si>
  <si>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</si>
  <si>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</si>
  <si>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QC49</t>
  </si>
  <si>
    <t>Gas Team</t>
  </si>
  <si>
    <t>S23B</t>
  </si>
  <si>
    <t>2893</t>
  </si>
  <si>
    <t>2894</t>
  </si>
  <si>
    <t>2895</t>
  </si>
  <si>
    <t>A0113</t>
  </si>
  <si>
    <t>5 in 7 Enhancement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</si>
  <si>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</si>
  <si>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</si>
  <si>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</si>
  <si>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</si>
  <si>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</si>
  <si>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</si>
  <si>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</si>
  <si>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</si>
  <si>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</si>
  <si>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</si>
  <si>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</si>
  <si>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</si>
  <si>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</si>
  <si>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</si>
  <si>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</si>
  <si>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</si>
  <si>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</si>
  <si>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</si>
  <si>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</si>
  <si>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</si>
  <si>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</si>
  <si>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</si>
  <si>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FA20</t>
  </si>
  <si>
    <t>Shopmobility</t>
  </si>
  <si>
    <t>2919</t>
  </si>
  <si>
    <t>1378</t>
  </si>
  <si>
    <t>1379</t>
  </si>
  <si>
    <t>1380</t>
  </si>
  <si>
    <t>A0107</t>
  </si>
  <si>
    <t>Salaries Standby Payments</t>
  </si>
  <si>
    <t>1381</t>
  </si>
  <si>
    <t>1382</t>
  </si>
  <si>
    <t>1383</t>
  </si>
  <si>
    <t>1384</t>
  </si>
  <si>
    <t>B1502</t>
  </si>
  <si>
    <t>Gas</t>
  </si>
  <si>
    <t>1385</t>
  </si>
  <si>
    <t>1386</t>
  </si>
  <si>
    <t>1387</t>
  </si>
  <si>
    <t>1388</t>
  </si>
  <si>
    <t>1389</t>
  </si>
  <si>
    <t>1390</t>
  </si>
  <si>
    <t>1391</t>
  </si>
  <si>
    <t>2948</t>
  </si>
  <si>
    <t>2949</t>
  </si>
  <si>
    <t>2950</t>
  </si>
  <si>
    <t>K9467</t>
  </si>
  <si>
    <t>Parking Charges</t>
  </si>
  <si>
    <t>2951</t>
  </si>
  <si>
    <t>K9568</t>
  </si>
  <si>
    <t>Car Parking Excess Charges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</si>
  <si>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</si>
  <si>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</si>
  <si>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</si>
  <si>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</si>
  <si>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</si>
  <si>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</si>
  <si>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</si>
  <si>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</si>
  <si>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</si>
  <si>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</si>
  <si>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</si>
  <si>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</si>
  <si>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</si>
  <si>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</si>
  <si>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</si>
  <si>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</si>
  <si>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</si>
  <si>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FC01</t>
  </si>
  <si>
    <t>Administration Car Parks</t>
  </si>
  <si>
    <t>2970</t>
  </si>
  <si>
    <t>FC03</t>
  </si>
  <si>
    <t>Cutteslowe - Harwood Road</t>
  </si>
  <si>
    <t>2972</t>
  </si>
  <si>
    <t>FC04</t>
  </si>
  <si>
    <t>Alexandra Courts - Woodstock Road</t>
  </si>
  <si>
    <t>2974</t>
  </si>
  <si>
    <t>FC05</t>
  </si>
  <si>
    <t>Cutteslowe - A40</t>
  </si>
  <si>
    <t>2976</t>
  </si>
  <si>
    <t>FC06</t>
  </si>
  <si>
    <t>Court Place - Marsh Lane</t>
  </si>
  <si>
    <t>2978</t>
  </si>
  <si>
    <t>FC08</t>
  </si>
  <si>
    <t>Marsh Rec</t>
  </si>
  <si>
    <t>2980</t>
  </si>
  <si>
    <t>2981</t>
  </si>
  <si>
    <t>B1309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</si>
  <si>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</si>
  <si>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</si>
  <si>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</si>
  <si>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</si>
  <si>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</si>
  <si>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</si>
  <si>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</si>
  <si>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</si>
  <si>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</si>
  <si>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</si>
  <si>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</si>
  <si>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</si>
  <si>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FC21</t>
  </si>
  <si>
    <t>City Centre- Oxpens Car Park</t>
  </si>
  <si>
    <t>2995</t>
  </si>
  <si>
    <t>2996</t>
  </si>
  <si>
    <t>2997</t>
  </si>
  <si>
    <t>C2104</t>
  </si>
  <si>
    <t>M.T.Depot - Direct Purchases</t>
  </si>
  <si>
    <t>2998</t>
  </si>
  <si>
    <t>2999</t>
  </si>
  <si>
    <t>3000</t>
  </si>
  <si>
    <t>K9486</t>
  </si>
  <si>
    <t>Contract Parking Income</t>
  </si>
  <si>
    <t>3001</t>
  </si>
  <si>
    <t>3002</t>
  </si>
  <si>
    <t>3003</t>
  </si>
  <si>
    <t>3004</t>
  </si>
  <si>
    <t>3005</t>
  </si>
  <si>
    <t>3006</t>
  </si>
  <si>
    <t>3007</t>
  </si>
  <si>
    <t>3008</t>
  </si>
  <si>
    <t>FC22</t>
  </si>
  <si>
    <t>City Centre-Oxpens Coach Prk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</si>
  <si>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</si>
  <si>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</si>
  <si>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</si>
  <si>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</si>
  <si>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</si>
  <si>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</si>
  <si>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</si>
  <si>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</si>
  <si>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</si>
  <si>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</si>
  <si>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</si>
  <si>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</si>
  <si>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</si>
  <si>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FC23</t>
  </si>
  <si>
    <t>City Centre-Worcester Street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</si>
  <si>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</si>
  <si>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</si>
  <si>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</si>
  <si>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</si>
  <si>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</si>
  <si>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</si>
  <si>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</si>
  <si>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</si>
  <si>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</si>
  <si>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</si>
  <si>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B1246</t>
  </si>
  <si>
    <t>3034</t>
  </si>
  <si>
    <t>3035</t>
  </si>
  <si>
    <t>3036</t>
  </si>
  <si>
    <t>3037</t>
  </si>
  <si>
    <t>3038</t>
  </si>
  <si>
    <t>3039</t>
  </si>
  <si>
    <t>3040</t>
  </si>
  <si>
    <t>3041</t>
  </si>
  <si>
    <t>FC24</t>
  </si>
  <si>
    <t>City Centre-Gloucester Green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</si>
  <si>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</si>
  <si>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</si>
  <si>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</si>
  <si>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</si>
  <si>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</si>
  <si>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</si>
  <si>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</si>
  <si>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</si>
  <si>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</si>
  <si>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</si>
  <si>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</si>
  <si>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</si>
  <si>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FC25</t>
  </si>
  <si>
    <t>City Centre - Abbey Place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</si>
  <si>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</si>
  <si>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</si>
  <si>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</si>
  <si>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</si>
  <si>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</si>
  <si>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</si>
  <si>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</si>
  <si>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</si>
  <si>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</si>
  <si>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</si>
  <si>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</si>
  <si>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</si>
  <si>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FC26</t>
  </si>
  <si>
    <t>City Centre - St Clements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</si>
  <si>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</si>
  <si>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</si>
  <si>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</si>
  <si>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</si>
  <si>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</si>
  <si>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</si>
  <si>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</si>
  <si>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</si>
  <si>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</si>
  <si>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</si>
  <si>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</si>
  <si>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</si>
  <si>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</si>
  <si>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</si>
  <si>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</si>
  <si>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B1203</t>
  </si>
  <si>
    <t>Lift Maintenance / Servicing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</si>
  <si>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</si>
  <si>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</si>
  <si>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</si>
  <si>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</si>
  <si>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</si>
  <si>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</si>
  <si>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</si>
  <si>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</si>
  <si>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</si>
  <si>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FC31</t>
  </si>
  <si>
    <t>Recommended Budget 2013/14</t>
  </si>
  <si>
    <t>100</t>
  </si>
  <si>
    <t>101</t>
  </si>
  <si>
    <t>102</t>
  </si>
  <si>
    <t>103</t>
  </si>
  <si>
    <t>104</t>
  </si>
  <si>
    <t>105</t>
  </si>
  <si>
    <t>AE15</t>
  </si>
  <si>
    <t>Events</t>
  </si>
  <si>
    <t>107</t>
  </si>
  <si>
    <t>108</t>
  </si>
  <si>
    <t>109</t>
  </si>
  <si>
    <t>110</t>
  </si>
  <si>
    <t>111</t>
  </si>
  <si>
    <t>112</t>
  </si>
  <si>
    <t>113</t>
  </si>
  <si>
    <t>B1702</t>
  </si>
  <si>
    <t>Business Rates/Council Tax</t>
  </si>
  <si>
    <t>114</t>
  </si>
  <si>
    <t>115</t>
  </si>
  <si>
    <t>116</t>
  </si>
  <si>
    <t>D3702</t>
  </si>
  <si>
    <t>City Centre - Westgate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</si>
  <si>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</si>
  <si>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</si>
  <si>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</si>
  <si>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</si>
  <si>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</si>
  <si>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</si>
  <si>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</si>
  <si>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</si>
  <si>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</si>
  <si>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</si>
  <si>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</si>
  <si>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</si>
  <si>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</si>
  <si>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FC43</t>
  </si>
  <si>
    <t>Cowley C.- Barnes Rd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</si>
  <si>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</si>
  <si>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</si>
  <si>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</si>
  <si>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</si>
  <si>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</si>
  <si>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</si>
  <si>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</si>
  <si>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</si>
  <si>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</si>
  <si>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</si>
  <si>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</si>
  <si>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</si>
  <si>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</si>
  <si>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FC51</t>
  </si>
  <si>
    <t>Suburban - Summertown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</si>
  <si>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</si>
  <si>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</si>
  <si>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</si>
  <si>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</si>
  <si>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</si>
  <si>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</si>
  <si>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</si>
  <si>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</si>
  <si>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</si>
  <si>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</si>
  <si>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</si>
  <si>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</si>
  <si>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FC52</t>
  </si>
  <si>
    <t>Suburban- Headington High St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</si>
  <si>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</si>
  <si>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</si>
  <si>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</si>
  <si>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</si>
  <si>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</si>
  <si>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</si>
  <si>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</si>
  <si>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</si>
  <si>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</si>
  <si>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</si>
  <si>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FC53</t>
  </si>
  <si>
    <t>Suburban- Union St Cowley Rd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</si>
  <si>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</si>
  <si>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</si>
  <si>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</si>
  <si>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</si>
  <si>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</si>
  <si>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</si>
  <si>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</si>
  <si>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</si>
  <si>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</si>
  <si>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</si>
  <si>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</si>
  <si>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</si>
  <si>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FC54</t>
  </si>
  <si>
    <t>Suburban - Ferry Centre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</si>
  <si>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</si>
  <si>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</si>
  <si>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</si>
  <si>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</si>
  <si>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</si>
  <si>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</si>
  <si>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</si>
  <si>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</si>
  <si>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</si>
  <si>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</si>
  <si>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</si>
  <si>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</si>
  <si>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</si>
  <si>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</si>
  <si>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FC55</t>
  </si>
  <si>
    <t>St Leonards Road</t>
  </si>
  <si>
    <t>3174</t>
  </si>
  <si>
    <t>3175</t>
  </si>
  <si>
    <t>FC57</t>
  </si>
  <si>
    <t>Suburban - Walton Well Road</t>
  </si>
  <si>
    <t>3177</t>
  </si>
  <si>
    <t>3178</t>
  </si>
  <si>
    <t>FC58</t>
  </si>
  <si>
    <t>Suburban - Hinksey Park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</si>
  <si>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</si>
  <si>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</si>
  <si>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</si>
  <si>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</si>
  <si>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</si>
  <si>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</si>
  <si>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</si>
  <si>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</si>
  <si>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</si>
  <si>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</si>
  <si>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</si>
  <si>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</si>
  <si>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FC73</t>
  </si>
  <si>
    <t>Peartree Pay &amp; Display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</si>
  <si>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</si>
  <si>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</si>
  <si>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</si>
  <si>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</si>
  <si>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</si>
  <si>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</si>
  <si>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</si>
  <si>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</si>
  <si>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</si>
  <si>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</si>
  <si>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</si>
  <si>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FC74</t>
  </si>
  <si>
    <t>Seacourt Pay &amp; Display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</si>
  <si>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</si>
  <si>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</si>
  <si>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</si>
  <si>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</si>
  <si>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</si>
  <si>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</si>
  <si>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</si>
  <si>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</si>
  <si>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</si>
  <si>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</si>
  <si>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</si>
  <si>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</si>
  <si>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</si>
  <si>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</si>
  <si>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FC75</t>
  </si>
  <si>
    <t>Redbridge Pay &amp; Display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</si>
  <si>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</si>
  <si>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</si>
  <si>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</si>
  <si>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</si>
  <si>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</si>
  <si>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</si>
  <si>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</si>
  <si>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</si>
  <si>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</si>
  <si>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</si>
  <si>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</si>
  <si>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</si>
  <si>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FD24</t>
  </si>
  <si>
    <t>Gloucester Green Bus Station</t>
  </si>
  <si>
    <t>S23C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</si>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</sst>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  <numFmt numFmtId="182" formatCode="#,##0;[Red]\(#,##0\)"/>
    <numFmt numFmtId="183" formatCode="0%;[Red]\(0%\)"/>
    <numFmt numFmtId="184" formatCode="#,##0.000;[Red]\(#,##0.000\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Symbol"/>
      <family val="1"/>
    </font>
    <font>
      <b/>
      <sz val="22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2" borderId="4" xfId="0" applyFill="1" applyBorder="1" applyAlignment="1">
      <alignment horizontal="center" vertical="top"/>
    </xf>
    <xf numFmtId="9" fontId="0" fillId="2" borderId="4" xfId="2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3" xfId="0" applyFont="1" applyBorder="1" applyAlignment="1">
      <alignment horizontal="right" vertical="top"/>
    </xf>
    <xf numFmtId="166" fontId="0" fillId="0" borderId="0" xfId="0" applyNumberFormat="1" applyFill="1" applyBorder="1" applyAlignment="1">
      <alignment vertical="top"/>
    </xf>
    <xf numFmtId="6" fontId="1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  <xf numFmtId="0" fontId="0" fillId="0" borderId="3" xfId="0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1" fontId="1" fillId="2" borderId="1" xfId="0" applyNumberFormat="1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vertical="top" wrapText="1"/>
    </xf>
    <xf numFmtId="171" fontId="1" fillId="2" borderId="4" xfId="0" applyNumberFormat="1" applyFont="1" applyFill="1" applyBorder="1" applyAlignment="1">
      <alignment vertical="top" wrapText="1"/>
    </xf>
    <xf numFmtId="171" fontId="1" fillId="0" borderId="4" xfId="0" applyNumberFormat="1" applyFont="1" applyFill="1" applyBorder="1" applyAlignment="1">
      <alignment vertical="top" wrapText="1"/>
    </xf>
    <xf numFmtId="171" fontId="1" fillId="0" borderId="4" xfId="0" applyNumberFormat="1" applyFont="1" applyBorder="1" applyAlignment="1">
      <alignment vertical="top" wrapText="1"/>
    </xf>
    <xf numFmtId="171" fontId="0" fillId="2" borderId="4" xfId="0" applyNumberFormat="1" applyFill="1" applyBorder="1" applyAlignment="1">
      <alignment vertical="top" wrapText="1"/>
    </xf>
    <xf numFmtId="171" fontId="0" fillId="0" borderId="4" xfId="0" applyNumberFormat="1" applyBorder="1" applyAlignment="1">
      <alignment vertical="top" wrapText="1"/>
    </xf>
    <xf numFmtId="171" fontId="0" fillId="2" borderId="4" xfId="0" applyNumberFormat="1" applyFont="1" applyFill="1" applyBorder="1" applyAlignment="1">
      <alignment vertical="top" wrapText="1"/>
    </xf>
    <xf numFmtId="171" fontId="0" fillId="0" borderId="4" xfId="0" applyNumberFormat="1" applyFont="1" applyFill="1" applyBorder="1" applyAlignment="1">
      <alignment vertical="top" wrapText="1"/>
    </xf>
    <xf numFmtId="171" fontId="1" fillId="2" borderId="5" xfId="0" applyNumberFormat="1" applyFont="1" applyFill="1" applyBorder="1" applyAlignment="1">
      <alignment vertical="top" wrapText="1"/>
    </xf>
    <xf numFmtId="171" fontId="1" fillId="0" borderId="5" xfId="0" applyNumberFormat="1" applyFont="1" applyFill="1" applyBorder="1" applyAlignment="1">
      <alignment vertical="top" wrapText="1"/>
    </xf>
    <xf numFmtId="171" fontId="0" fillId="2" borderId="5" xfId="0" applyNumberFormat="1" applyFill="1" applyBorder="1" applyAlignment="1">
      <alignment vertical="top" wrapText="1"/>
    </xf>
    <xf numFmtId="171" fontId="0" fillId="0" borderId="5" xfId="0" applyNumberFormat="1" applyBorder="1" applyAlignment="1">
      <alignment vertical="top" wrapText="1"/>
    </xf>
    <xf numFmtId="171" fontId="0" fillId="2" borderId="4" xfId="0" applyNumberFormat="1" applyFill="1" applyBorder="1" applyAlignment="1">
      <alignment vertical="top"/>
    </xf>
    <xf numFmtId="171" fontId="0" fillId="0" borderId="4" xfId="0" applyNumberFormat="1" applyBorder="1" applyAlignment="1">
      <alignment vertical="top"/>
    </xf>
    <xf numFmtId="171" fontId="1" fillId="2" borderId="2" xfId="0" applyNumberFormat="1" applyFont="1" applyFill="1" applyBorder="1" applyAlignment="1">
      <alignment vertical="top" wrapText="1"/>
    </xf>
    <xf numFmtId="171" fontId="1" fillId="0" borderId="2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9" fontId="1" fillId="0" borderId="0" xfId="2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9" fontId="0" fillId="0" borderId="0" xfId="21" applyFont="1" applyFill="1" applyBorder="1" applyAlignment="1">
      <alignment horizontal="center" vertical="top"/>
    </xf>
    <xf numFmtId="9" fontId="0" fillId="0" borderId="0" xfId="2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9" fontId="0" fillId="0" borderId="0" xfId="21" applyFill="1" applyBorder="1" applyAlignment="1">
      <alignment horizontal="left" vertical="top"/>
    </xf>
    <xf numFmtId="9" fontId="3" fillId="0" borderId="0" xfId="20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173" fontId="1" fillId="2" borderId="1" xfId="21" applyNumberFormat="1" applyFont="1" applyFill="1" applyBorder="1" applyAlignment="1">
      <alignment horizontal="center" vertical="top"/>
    </xf>
    <xf numFmtId="171" fontId="1" fillId="0" borderId="3" xfId="0" applyNumberFormat="1" applyFont="1" applyFill="1" applyBorder="1" applyAlignment="1">
      <alignment vertical="top" wrapText="1"/>
    </xf>
    <xf numFmtId="173" fontId="1" fillId="2" borderId="4" xfId="21" applyNumberFormat="1" applyFont="1" applyFill="1" applyBorder="1" applyAlignment="1">
      <alignment horizontal="center" vertical="top"/>
    </xf>
    <xf numFmtId="173" fontId="0" fillId="2" borderId="4" xfId="21" applyNumberFormat="1" applyFont="1" applyFill="1" applyBorder="1" applyAlignment="1">
      <alignment horizontal="center" vertical="top"/>
    </xf>
    <xf numFmtId="173" fontId="1" fillId="2" borderId="2" xfId="21" applyNumberFormat="1" applyFont="1" applyFill="1" applyBorder="1" applyAlignment="1">
      <alignment horizontal="center" vertical="top"/>
    </xf>
    <xf numFmtId="0" fontId="3" fillId="0" borderId="0" xfId="20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2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9" fontId="0" fillId="0" borderId="0" xfId="21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75" fontId="1" fillId="0" borderId="0" xfId="15" applyNumberFormat="1" applyFont="1" applyFill="1" applyBorder="1" applyAlignment="1">
      <alignment horizontal="center" vertical="top"/>
    </xf>
    <xf numFmtId="175" fontId="0" fillId="0" borderId="0" xfId="0" applyNumberForma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75" fontId="1" fillId="0" borderId="0" xfId="21" applyNumberFormat="1" applyFont="1" applyFill="1" applyBorder="1" applyAlignment="1">
      <alignment horizontal="center" vertical="top"/>
    </xf>
    <xf numFmtId="175" fontId="0" fillId="0" borderId="0" xfId="15" applyNumberFormat="1" applyAlignment="1">
      <alignment vertical="top"/>
    </xf>
    <xf numFmtId="171" fontId="0" fillId="0" borderId="4" xfId="0" applyNumberFormat="1" applyFill="1" applyBorder="1" applyAlignment="1">
      <alignment vertical="top"/>
    </xf>
    <xf numFmtId="171" fontId="0" fillId="0" borderId="4" xfId="0" applyNumberForma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49" fontId="6" fillId="2" borderId="8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0" fontId="1" fillId="2" borderId="8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40" fontId="0" fillId="0" borderId="9" xfId="0" applyNumberFormat="1" applyBorder="1" applyAlignment="1">
      <alignment horizontal="right"/>
    </xf>
    <xf numFmtId="49" fontId="0" fillId="2" borderId="0" xfId="0" applyNumberFormat="1" applyFill="1" applyAlignment="1">
      <alignment horizontal="left"/>
    </xf>
    <xf numFmtId="40" fontId="0" fillId="2" borderId="9" xfId="0" applyNumberFormat="1" applyFill="1" applyBorder="1" applyAlignment="1">
      <alignment horizontal="right"/>
    </xf>
    <xf numFmtId="49" fontId="1" fillId="2" borderId="0" xfId="0" applyNumberFormat="1" applyFont="1" applyFill="1" applyAlignment="1">
      <alignment horizontal="left"/>
    </xf>
    <xf numFmtId="40" fontId="1" fillId="2" borderId="9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49" fontId="0" fillId="2" borderId="10" xfId="0" applyNumberFormat="1" applyFill="1" applyBorder="1" applyAlignment="1">
      <alignment horizontal="left"/>
    </xf>
    <xf numFmtId="40" fontId="0" fillId="2" borderId="11" xfId="0" applyNumberFormat="1" applyFill="1" applyBorder="1" applyAlignment="1">
      <alignment horizontal="right"/>
    </xf>
    <xf numFmtId="40" fontId="0" fillId="0" borderId="0" xfId="0" applyNumberFormat="1" applyAlignment="1">
      <alignment horizontal="right"/>
    </xf>
    <xf numFmtId="182" fontId="0" fillId="0" borderId="0" xfId="0" applyNumberFormat="1" applyAlignment="1">
      <alignment/>
    </xf>
    <xf numFmtId="0" fontId="9" fillId="3" borderId="3" xfId="0" applyFont="1" applyFill="1" applyBorder="1" applyAlignment="1">
      <alignment horizontal="right" vertical="top" wrapText="1"/>
    </xf>
    <xf numFmtId="0" fontId="0" fillId="3" borderId="3" xfId="0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right" vertical="top" wrapText="1"/>
    </xf>
    <xf numFmtId="0" fontId="10" fillId="3" borderId="3" xfId="0" applyFont="1" applyFill="1" applyBorder="1" applyAlignment="1">
      <alignment horizontal="right" vertical="top"/>
    </xf>
    <xf numFmtId="0" fontId="0" fillId="3" borderId="6" xfId="0" applyFont="1" applyFill="1" applyBorder="1" applyAlignment="1">
      <alignment horizontal="right" vertical="top" wrapText="1"/>
    </xf>
    <xf numFmtId="0" fontId="9" fillId="3" borderId="7" xfId="0" applyFont="1" applyFill="1" applyBorder="1" applyAlignment="1">
      <alignment horizontal="right" vertical="top" wrapText="1"/>
    </xf>
    <xf numFmtId="171" fontId="0" fillId="3" borderId="4" xfId="0" applyNumberFormat="1" applyFont="1" applyFill="1" applyBorder="1" applyAlignment="1">
      <alignment vertical="top" wrapText="1"/>
    </xf>
    <xf numFmtId="171" fontId="0" fillId="3" borderId="0" xfId="0" applyNumberFormat="1" applyFont="1" applyFill="1" applyBorder="1" applyAlignment="1">
      <alignment vertical="top" wrapText="1"/>
    </xf>
    <xf numFmtId="171" fontId="0" fillId="3" borderId="12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 horizontal="left"/>
    </xf>
    <xf numFmtId="40" fontId="1" fillId="0" borderId="13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171" fontId="0" fillId="3" borderId="1" xfId="0" applyNumberFormat="1" applyFont="1" applyFill="1" applyBorder="1" applyAlignment="1">
      <alignment vertical="top" wrapText="1"/>
    </xf>
    <xf numFmtId="171" fontId="1" fillId="3" borderId="4" xfId="0" applyNumberFormat="1" applyFont="1" applyFill="1" applyBorder="1" applyAlignment="1">
      <alignment vertical="top" wrapText="1"/>
    </xf>
    <xf numFmtId="171" fontId="0" fillId="3" borderId="5" xfId="0" applyNumberFormat="1" applyFont="1" applyFill="1" applyBorder="1" applyAlignment="1">
      <alignment vertical="top" wrapText="1"/>
    </xf>
    <xf numFmtId="171" fontId="0" fillId="3" borderId="4" xfId="0" applyNumberFormat="1" applyFill="1" applyBorder="1" applyAlignment="1">
      <alignment vertical="top" wrapText="1"/>
    </xf>
    <xf numFmtId="171" fontId="0" fillId="2" borderId="1" xfId="0" applyNumberFormat="1" applyFont="1" applyFill="1" applyBorder="1" applyAlignment="1">
      <alignment vertical="top" wrapText="1"/>
    </xf>
    <xf numFmtId="171" fontId="0" fillId="2" borderId="5" xfId="0" applyNumberFormat="1" applyFont="1" applyFill="1" applyBorder="1" applyAlignment="1">
      <alignment vertical="top" wrapText="1"/>
    </xf>
    <xf numFmtId="173" fontId="0" fillId="2" borderId="5" xfId="21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6" fontId="1" fillId="0" borderId="1" xfId="0" applyNumberFormat="1" applyFont="1" applyFill="1" applyBorder="1" applyAlignment="1">
      <alignment horizontal="right" vertical="top" wrapText="1"/>
    </xf>
    <xf numFmtId="49" fontId="0" fillId="4" borderId="0" xfId="0" applyNumberFormat="1" applyFill="1" applyAlignment="1">
      <alignment horizontal="left"/>
    </xf>
    <xf numFmtId="40" fontId="0" fillId="4" borderId="9" xfId="0" applyNumberFormat="1" applyFill="1" applyBorder="1" applyAlignment="1">
      <alignment horizontal="right"/>
    </xf>
    <xf numFmtId="0" fontId="0" fillId="4" borderId="0" xfId="0" applyFill="1" applyAlignment="1">
      <alignment/>
    </xf>
    <xf numFmtId="171" fontId="9" fillId="2" borderId="4" xfId="0" applyNumberFormat="1" applyFont="1" applyFill="1" applyBorder="1" applyAlignment="1">
      <alignment vertical="top" wrapText="1"/>
    </xf>
    <xf numFmtId="171" fontId="9" fillId="0" borderId="4" xfId="0" applyNumberFormat="1" applyFont="1" applyFill="1" applyBorder="1" applyAlignment="1">
      <alignment vertical="top" wrapText="1"/>
    </xf>
    <xf numFmtId="183" fontId="0" fillId="0" borderId="0" xfId="0" applyNumberFormat="1" applyFill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171" fontId="9" fillId="0" borderId="0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 vertical="top"/>
    </xf>
    <xf numFmtId="171" fontId="1" fillId="2" borderId="0" xfId="0" applyNumberFormat="1" applyFont="1" applyFill="1" applyBorder="1" applyAlignment="1">
      <alignment vertical="top" wrapText="1"/>
    </xf>
    <xf numFmtId="171" fontId="1" fillId="0" borderId="0" xfId="0" applyNumberFormat="1" applyFont="1" applyFill="1" applyBorder="1" applyAlignment="1">
      <alignment vertical="top" wrapText="1"/>
    </xf>
    <xf numFmtId="171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171" fontId="0" fillId="0" borderId="0" xfId="0" applyNumberFormat="1" applyBorder="1" applyAlignment="1">
      <alignment vertical="top" wrapText="1"/>
    </xf>
    <xf numFmtId="183" fontId="0" fillId="0" borderId="0" xfId="21" applyNumberFormat="1" applyFont="1" applyFill="1" applyBorder="1" applyAlignment="1">
      <alignment horizontal="center" vertical="top"/>
    </xf>
    <xf numFmtId="171" fontId="0" fillId="2" borderId="0" xfId="0" applyNumberFormat="1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right" vertical="top"/>
    </xf>
    <xf numFmtId="171" fontId="0" fillId="0" borderId="0" xfId="0" applyNumberFormat="1" applyBorder="1" applyAlignment="1">
      <alignment vertical="top"/>
    </xf>
    <xf numFmtId="171" fontId="0" fillId="0" borderId="0" xfId="0" applyNumberFormat="1" applyFill="1" applyBorder="1" applyAlignment="1">
      <alignment vertical="top"/>
    </xf>
    <xf numFmtId="171" fontId="0" fillId="0" borderId="0" xfId="0" applyNumberFormat="1" applyFill="1" applyBorder="1" applyAlignment="1">
      <alignment vertical="top" wrapText="1"/>
    </xf>
    <xf numFmtId="0" fontId="0" fillId="3" borderId="0" xfId="0" applyFill="1" applyBorder="1" applyAlignment="1">
      <alignment horizontal="right" vertical="top" wrapText="1"/>
    </xf>
    <xf numFmtId="0" fontId="0" fillId="3" borderId="0" xfId="0" applyFill="1" applyBorder="1" applyAlignment="1">
      <alignment vertical="top" wrapText="1"/>
    </xf>
    <xf numFmtId="183" fontId="0" fillId="0" borderId="0" xfId="0" applyNumberFormat="1" applyFont="1" applyFill="1" applyBorder="1" applyAlignment="1">
      <alignment vertical="top" wrapText="1"/>
    </xf>
    <xf numFmtId="171" fontId="1" fillId="3" borderId="0" xfId="0" applyNumberFormat="1" applyFont="1" applyFill="1" applyBorder="1" applyAlignment="1">
      <alignment vertical="top" wrapText="1"/>
    </xf>
    <xf numFmtId="183" fontId="1" fillId="0" borderId="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83" fontId="1" fillId="0" borderId="14" xfId="0" applyNumberFormat="1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right" vertical="top"/>
    </xf>
    <xf numFmtId="183" fontId="9" fillId="0" borderId="15" xfId="21" applyNumberFormat="1" applyFont="1" applyFill="1" applyBorder="1" applyAlignment="1">
      <alignment horizontal="center" vertical="top"/>
    </xf>
    <xf numFmtId="183" fontId="0" fillId="0" borderId="15" xfId="0" applyNumberFormat="1" applyFill="1" applyBorder="1" applyAlignment="1">
      <alignment horizontal="center" vertical="top"/>
    </xf>
    <xf numFmtId="183" fontId="1" fillId="0" borderId="15" xfId="21" applyNumberFormat="1" applyFont="1" applyFill="1" applyBorder="1" applyAlignment="1">
      <alignment horizontal="center" vertical="top"/>
    </xf>
    <xf numFmtId="183" fontId="0" fillId="0" borderId="15" xfId="21" applyNumberFormat="1" applyFont="1" applyFill="1" applyBorder="1" applyAlignment="1">
      <alignment horizontal="center" vertical="top"/>
    </xf>
    <xf numFmtId="0" fontId="9" fillId="0" borderId="3" xfId="0" applyFont="1" applyBorder="1" applyAlignment="1">
      <alignment horizontal="right" vertical="top" wrapText="1"/>
    </xf>
    <xf numFmtId="183" fontId="0" fillId="0" borderId="15" xfId="21" applyNumberFormat="1" applyFill="1" applyBorder="1" applyAlignment="1">
      <alignment horizontal="center" vertical="top"/>
    </xf>
    <xf numFmtId="0" fontId="5" fillId="0" borderId="3" xfId="0" applyFont="1" applyBorder="1" applyAlignment="1">
      <alignment horizontal="right" vertical="top"/>
    </xf>
    <xf numFmtId="0" fontId="9" fillId="0" borderId="6" xfId="0" applyFont="1" applyBorder="1" applyAlignment="1">
      <alignment horizontal="right" vertical="top" wrapText="1"/>
    </xf>
    <xf numFmtId="171" fontId="9" fillId="0" borderId="16" xfId="0" applyNumberFormat="1" applyFont="1" applyFill="1" applyBorder="1" applyAlignment="1">
      <alignment vertical="top" wrapText="1"/>
    </xf>
    <xf numFmtId="183" fontId="9" fillId="0" borderId="17" xfId="21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71" fontId="9" fillId="0" borderId="5" xfId="0" applyNumberFormat="1" applyFont="1" applyFill="1" applyBorder="1" applyAlignment="1">
      <alignment vertical="top" wrapText="1"/>
    </xf>
    <xf numFmtId="171" fontId="9" fillId="2" borderId="5" xfId="0" applyNumberFormat="1" applyFont="1" applyFill="1" applyBorder="1" applyAlignment="1">
      <alignment vertical="top" wrapText="1"/>
    </xf>
    <xf numFmtId="6" fontId="1" fillId="2" borderId="5" xfId="0" applyNumberFormat="1" applyFont="1" applyFill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6" fontId="1" fillId="0" borderId="16" xfId="0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0" fillId="0" borderId="6" xfId="0" applyFont="1" applyBorder="1" applyAlignment="1">
      <alignment horizontal="right"/>
    </xf>
    <xf numFmtId="171" fontId="0" fillId="0" borderId="16" xfId="0" applyNumberFormat="1" applyFont="1" applyFill="1" applyBorder="1" applyAlignment="1">
      <alignment vertical="top" wrapText="1"/>
    </xf>
    <xf numFmtId="171" fontId="0" fillId="0" borderId="5" xfId="0" applyNumberFormat="1" applyFont="1" applyFill="1" applyBorder="1" applyAlignment="1">
      <alignment vertical="top" wrapText="1"/>
    </xf>
    <xf numFmtId="0" fontId="0" fillId="0" borderId="6" xfId="0" applyBorder="1" applyAlignment="1">
      <alignment horizontal="right" vertical="top"/>
    </xf>
    <xf numFmtId="0" fontId="0" fillId="0" borderId="0" xfId="0" applyBorder="1" applyAlignment="1">
      <alignment vertical="top" wrapText="1"/>
    </xf>
    <xf numFmtId="183" fontId="1" fillId="0" borderId="17" xfId="0" applyNumberFormat="1" applyFont="1" applyFill="1" applyBorder="1" applyAlignment="1">
      <alignment horizontal="center" vertical="top" wrapText="1"/>
    </xf>
    <xf numFmtId="183" fontId="0" fillId="0" borderId="17" xfId="21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right" vertical="top" wrapText="1"/>
    </xf>
    <xf numFmtId="183" fontId="0" fillId="0" borderId="17" xfId="21" applyNumberFormat="1" applyFill="1" applyBorder="1" applyAlignment="1">
      <alignment horizontal="center" vertical="top"/>
    </xf>
    <xf numFmtId="171" fontId="0" fillId="2" borderId="16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6" fontId="1" fillId="0" borderId="0" xfId="0" applyNumberFormat="1" applyFont="1" applyFill="1" applyBorder="1" applyAlignment="1">
      <alignment horizontal="right" vertical="top" wrapText="1"/>
    </xf>
    <xf numFmtId="171" fontId="9" fillId="2" borderId="0" xfId="0" applyNumberFormat="1" applyFont="1" applyFill="1" applyBorder="1" applyAlignment="1">
      <alignment vertical="top" wrapText="1"/>
    </xf>
    <xf numFmtId="171" fontId="0" fillId="2" borderId="0" xfId="0" applyNumberFormat="1" applyFill="1" applyBorder="1" applyAlignment="1">
      <alignment vertical="top" wrapText="1"/>
    </xf>
    <xf numFmtId="171" fontId="0" fillId="2" borderId="0" xfId="0" applyNumberFormat="1" applyFill="1" applyBorder="1" applyAlignment="1">
      <alignment vertical="top"/>
    </xf>
    <xf numFmtId="0" fontId="9" fillId="3" borderId="0" xfId="0" applyFont="1" applyFill="1" applyBorder="1" applyAlignment="1">
      <alignment horizontal="right" vertical="top" wrapText="1"/>
    </xf>
    <xf numFmtId="0" fontId="0" fillId="3" borderId="0" xfId="0" applyFont="1" applyFill="1" applyBorder="1" applyAlignment="1">
      <alignment horizontal="right" vertical="top" wrapText="1"/>
    </xf>
    <xf numFmtId="171" fontId="0" fillId="3" borderId="0" xfId="0" applyNumberFormat="1" applyFill="1" applyBorder="1" applyAlignment="1">
      <alignment vertical="top" wrapText="1"/>
    </xf>
    <xf numFmtId="0" fontId="10" fillId="3" borderId="0" xfId="0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right" vertical="top" wrapText="1"/>
    </xf>
    <xf numFmtId="0" fontId="0" fillId="3" borderId="0" xfId="0" applyFill="1" applyBorder="1" applyAlignment="1">
      <alignment horizontal="right" vertical="top"/>
    </xf>
    <xf numFmtId="0" fontId="1" fillId="2" borderId="12" xfId="0" applyFont="1" applyFill="1" applyBorder="1" applyAlignment="1">
      <alignment horizontal="center" vertical="top" wrapText="1"/>
    </xf>
    <xf numFmtId="183" fontId="1" fillId="0" borderId="15" xfId="0" applyNumberFormat="1" applyFont="1" applyFill="1" applyBorder="1" applyAlignment="1">
      <alignment horizontal="center" vertical="top" wrapText="1"/>
    </xf>
    <xf numFmtId="171" fontId="9" fillId="2" borderId="16" xfId="0" applyNumberFormat="1" applyFont="1" applyFill="1" applyBorder="1" applyAlignment="1">
      <alignment vertical="top" wrapText="1"/>
    </xf>
    <xf numFmtId="183" fontId="1" fillId="0" borderId="1" xfId="0" applyNumberFormat="1" applyFont="1" applyFill="1" applyBorder="1" applyAlignment="1">
      <alignment horizontal="center" vertical="top" wrapText="1"/>
    </xf>
    <xf numFmtId="183" fontId="9" fillId="0" borderId="4" xfId="21" applyNumberFormat="1" applyFont="1" applyFill="1" applyBorder="1" applyAlignment="1">
      <alignment horizontal="center" vertical="top"/>
    </xf>
    <xf numFmtId="183" fontId="0" fillId="0" borderId="4" xfId="0" applyNumberFormat="1" applyFill="1" applyBorder="1" applyAlignment="1">
      <alignment horizontal="center" vertical="top"/>
    </xf>
    <xf numFmtId="183" fontId="1" fillId="0" borderId="4" xfId="21" applyNumberFormat="1" applyFont="1" applyFill="1" applyBorder="1" applyAlignment="1">
      <alignment horizontal="center" vertical="top"/>
    </xf>
    <xf numFmtId="183" fontId="0" fillId="0" borderId="4" xfId="21" applyNumberFormat="1" applyFont="1" applyFill="1" applyBorder="1" applyAlignment="1">
      <alignment horizontal="center" vertical="top"/>
    </xf>
    <xf numFmtId="183" fontId="0" fillId="0" borderId="4" xfId="21" applyNumberFormat="1" applyFill="1" applyBorder="1" applyAlignment="1">
      <alignment horizontal="center" vertical="top"/>
    </xf>
    <xf numFmtId="183" fontId="9" fillId="0" borderId="5" xfId="21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right" vertical="top" wrapText="1"/>
    </xf>
    <xf numFmtId="6" fontId="1" fillId="2" borderId="4" xfId="0" applyNumberFormat="1" applyFont="1" applyFill="1" applyBorder="1" applyAlignment="1">
      <alignment horizontal="right" vertical="top" wrapText="1"/>
    </xf>
    <xf numFmtId="6" fontId="1" fillId="2" borderId="16" xfId="0" applyNumberFormat="1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horizontal="right" vertical="top" wrapText="1"/>
    </xf>
    <xf numFmtId="183" fontId="1" fillId="0" borderId="5" xfId="0" applyNumberFormat="1" applyFont="1" applyFill="1" applyBorder="1" applyAlignment="1">
      <alignment horizontal="center" vertical="top" wrapText="1"/>
    </xf>
    <xf numFmtId="171" fontId="0" fillId="2" borderId="16" xfId="0" applyNumberFormat="1" applyFill="1" applyBorder="1" applyAlignment="1">
      <alignment vertical="top" wrapText="1"/>
    </xf>
    <xf numFmtId="183" fontId="0" fillId="0" borderId="5" xfId="21" applyNumberFormat="1" applyFont="1" applyFill="1" applyBorder="1" applyAlignment="1">
      <alignment horizontal="center" vertical="top"/>
    </xf>
    <xf numFmtId="0" fontId="0" fillId="0" borderId="6" xfId="0" applyFont="1" applyBorder="1" applyAlignment="1">
      <alignment horizontal="right" vertical="top"/>
    </xf>
    <xf numFmtId="0" fontId="1" fillId="2" borderId="4" xfId="0" applyFont="1" applyFill="1" applyBorder="1" applyAlignment="1">
      <alignment horizontal="right" vertical="top" wrapText="1"/>
    </xf>
    <xf numFmtId="0" fontId="0" fillId="0" borderId="6" xfId="0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7FFF7"/>
      <rgbColor rgb="00FFFF99"/>
      <rgbColor rgb="00EFF3FF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eburson\Budget%202012-13\Completed%20Templates\ED\Appendix%20A%20-%20S12%20ED%20Budgets%2012-13%20(2).xls" TargetMode="External" /><Relationship Id="rId2" Type="http://schemas.openxmlformats.org/officeDocument/2006/relationships/hyperlink" Target="file://C:\Documents%20and%20Settings\eburson\Budget%202012-13\Completed%20Templates\PCC\Appendix%20A%20-%20PCC%20Budgets%2012-13%20Final.xls" TargetMode="External" /><Relationship Id="rId3" Type="http://schemas.openxmlformats.org/officeDocument/2006/relationships/hyperlink" Target="file://C:\Documents%20and%20Settings\eburson\Budget%202012-13\Completed%20Templates\City%20Leisure\Appendix%20A%20-%20S22%20City%20Leis%20Budgets%2012-13%20after%201st%20CMT%20review%2026.09.11.xls" TargetMode="External" /><Relationship Id="rId4" Type="http://schemas.openxmlformats.org/officeDocument/2006/relationships/hyperlink" Target="file://C:\Documents%20and%20Settings\eburson\Budget%202012-13\Completed%20Templates\BI\Appendix%20A%20-%20%20Business_Improvement_draft_V1_11th_September_2011JL%20%20%20VC%2012.01.xls" TargetMode="External" /><Relationship Id="rId5" Type="http://schemas.openxmlformats.org/officeDocument/2006/relationships/hyperlink" Target="file://C:\Documents%20and%20Settings\eburson\Budget%202012-13\Completed%20Templates\S23%20-%20Direct%20Services\Copy%20of%20Appendix%20A%20-%20S23%20Dir%20Serv%20Budgets%2012-13%20incl%20Risk%20Analysis.xls" TargetMode="External" /><Relationship Id="rId6" Type="http://schemas.openxmlformats.org/officeDocument/2006/relationships/hyperlink" Target="file://C:\Documents%20and%20Settings\eburson\Budget%202012-13\Completed%20Templates\Corporate%20Assets\Appendix%20A%20-%20CA%20S14%20Budgets%2012-13.xls" TargetMode="External" /><Relationship Id="rId7" Type="http://schemas.openxmlformats.org/officeDocument/2006/relationships/hyperlink" Target="file://C:\Documents%20and%20Settings\eburson\Budget%202012-13\Completed%20Templates\Finance\S32%20Fin%20Budgets%2012-13%20savings%20version%202%2014.09.2011.xls" TargetMode="External" /><Relationship Id="rId8" Type="http://schemas.openxmlformats.org/officeDocument/2006/relationships/hyperlink" Target="file://C:\Documents%20and%20Settings\eburson\Budget%202012-13\Completed%20Templates\CHD\Appendix%20A%20-%20S13%20CHD%20Budgets%2012-13.xls" TargetMode="External" /><Relationship Id="rId9" Type="http://schemas.openxmlformats.org/officeDocument/2006/relationships/hyperlink" Target="file://C:\Documents%20and%20Settings\eburson\Budget%202012-13\Completed%20Templates\City%20Development\Appendix%20A%20-%20CD%20S11%20Budgets%2012-13.xls" TargetMode="External" /><Relationship Id="rId10" Type="http://schemas.openxmlformats.org/officeDocument/2006/relationships/hyperlink" Target="file://C:\Documents%20and%20Settings\eburson\Budget%202012-13\Completed%20Templates\CHD\Appendix%20A%20-%20S13%20CHD%20Budgets%2012-13.xls" TargetMode="External" /><Relationship Id="rId11" Type="http://schemas.openxmlformats.org/officeDocument/2006/relationships/hyperlink" Target="file://C:\Documents%20and%20Settings\eburson\Budget%202012-13\Completed%20Templates\CS\Appendix%20A%20-%20S21%20Cust%20Serv%20Budgets%2012-13.xls" TargetMode="External" /><Relationship Id="rId12" Type="http://schemas.openxmlformats.org/officeDocument/2006/relationships/hyperlink" Target="file://C:\Documents%20and%20Settings\eburson\Budget%202012-13\Completed%20Templates\P&amp;E\Appendix%20A%20-%20S33%20PE%20Budgets%2012-13.xls" TargetMode="External" /><Relationship Id="rId13" Type="http://schemas.openxmlformats.org/officeDocument/2006/relationships/hyperlink" Target="file://C:\Documents%20and%20Settings\eburson\Budget%202012-13\Completed%20Templates\L&amp;G\Appendix%20A%20-%20Budgets%2012-13%20updated%2013.9.11%2017.30.xls" TargetMode="External" /><Relationship Id="rId1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zoomScale="70" zoomScaleNormal="70" workbookViewId="0" topLeftCell="A1">
      <pane xSplit="1" ySplit="4" topLeftCell="D86" activePane="bottomRight" state="frozen"/>
      <selection pane="topLeft" activeCell="C110" sqref="C110"/>
      <selection pane="topRight" activeCell="C110" sqref="C110"/>
      <selection pane="bottomLeft" activeCell="C110" sqref="C110"/>
      <selection pane="bottomRight" activeCell="D146" sqref="D146"/>
    </sheetView>
  </sheetViews>
  <sheetFormatPr defaultColWidth="9.140625" defaultRowHeight="12.75" outlineLevelRow="1"/>
  <cols>
    <col min="1" max="1" width="45.00390625" style="138" customWidth="1"/>
    <col min="2" max="2" width="17.28125" style="127" hidden="1" customWidth="1"/>
    <col min="3" max="3" width="21.57421875" style="127" hidden="1" customWidth="1"/>
    <col min="4" max="4" width="17.28125" style="127" customWidth="1"/>
    <col min="5" max="5" width="15.28125" style="127" hidden="1" customWidth="1"/>
    <col min="6" max="6" width="16.7109375" style="127" hidden="1" customWidth="1"/>
    <col min="7" max="7" width="14.7109375" style="127" customWidth="1"/>
    <col min="8" max="11" width="12.7109375" style="127" customWidth="1"/>
    <col min="12" max="13" width="14.140625" style="127" customWidth="1"/>
    <col min="14" max="14" width="17.421875" style="127" customWidth="1"/>
    <col min="15" max="15" width="11.7109375" style="125" customWidth="1"/>
    <col min="16" max="16" width="1.57421875" style="127" customWidth="1"/>
    <col min="17" max="16384" width="9.140625" style="127" customWidth="1"/>
  </cols>
  <sheetData>
    <row r="1" spans="1:15" ht="27.75">
      <c r="A1" s="209" t="s">
        <v>2231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15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36.75" customHeight="1">
      <c r="A3" s="41"/>
      <c r="B3" s="189" t="s">
        <v>2365</v>
      </c>
      <c r="C3" s="147" t="s">
        <v>3870</v>
      </c>
      <c r="D3" s="2" t="s">
        <v>2365</v>
      </c>
      <c r="E3" s="147" t="s">
        <v>4929</v>
      </c>
      <c r="F3" s="147" t="s">
        <v>4930</v>
      </c>
      <c r="G3" s="161" t="s">
        <v>2142</v>
      </c>
      <c r="H3" s="148" t="s">
        <v>2134</v>
      </c>
      <c r="I3" s="161" t="s">
        <v>2135</v>
      </c>
      <c r="J3" s="148" t="s">
        <v>2136</v>
      </c>
      <c r="K3" s="161" t="s">
        <v>2137</v>
      </c>
      <c r="L3" s="148" t="s">
        <v>2138</v>
      </c>
      <c r="M3" s="161" t="s">
        <v>2363</v>
      </c>
      <c r="N3" s="189" t="s">
        <v>6344</v>
      </c>
      <c r="O3" s="192" t="s">
        <v>2226</v>
      </c>
    </row>
    <row r="4" spans="1:15" ht="13.5" customHeight="1">
      <c r="A4" s="19"/>
      <c r="B4" s="201" t="s">
        <v>2207</v>
      </c>
      <c r="C4" s="165" t="s">
        <v>2207</v>
      </c>
      <c r="D4" s="164" t="s">
        <v>2207</v>
      </c>
      <c r="E4" s="165" t="s">
        <v>2207</v>
      </c>
      <c r="F4" s="166"/>
      <c r="G4" s="167" t="s">
        <v>2207</v>
      </c>
      <c r="H4" s="165" t="s">
        <v>2207</v>
      </c>
      <c r="I4" s="167" t="s">
        <v>2207</v>
      </c>
      <c r="J4" s="165" t="s">
        <v>2207</v>
      </c>
      <c r="K4" s="167" t="s">
        <v>2207</v>
      </c>
      <c r="L4" s="165" t="s">
        <v>2207</v>
      </c>
      <c r="M4" s="167" t="s">
        <v>2207</v>
      </c>
      <c r="N4" s="202" t="s">
        <v>2207</v>
      </c>
      <c r="O4" s="203"/>
    </row>
    <row r="5" spans="1:15" s="129" customFormat="1" ht="15.75">
      <c r="A5" s="150" t="s">
        <v>2151</v>
      </c>
      <c r="B5" s="180">
        <f>+B7+B14+B20</f>
        <v>1249</v>
      </c>
      <c r="C5" s="128">
        <f>+C7+C14+C20</f>
        <v>-54</v>
      </c>
      <c r="D5" s="123">
        <f>+D7+D14+D20</f>
        <v>1195</v>
      </c>
      <c r="E5" s="128">
        <f>+E7+E14+E20</f>
        <v>0</v>
      </c>
      <c r="F5" s="128">
        <f>+F7+F14+F20</f>
        <v>0</v>
      </c>
      <c r="G5" s="124">
        <f aca="true" t="shared" si="0" ref="G5:M5">+G7+G14+G20</f>
        <v>0</v>
      </c>
      <c r="H5" s="128">
        <f t="shared" si="0"/>
        <v>262</v>
      </c>
      <c r="I5" s="124">
        <f t="shared" si="0"/>
        <v>-379</v>
      </c>
      <c r="J5" s="128">
        <f t="shared" si="0"/>
        <v>2</v>
      </c>
      <c r="K5" s="124">
        <f t="shared" si="0"/>
        <v>-776</v>
      </c>
      <c r="L5" s="128">
        <f t="shared" si="0"/>
        <v>-50</v>
      </c>
      <c r="M5" s="124">
        <f t="shared" si="0"/>
        <v>0</v>
      </c>
      <c r="N5" s="180">
        <f>+N7+N14+N20</f>
        <v>254</v>
      </c>
      <c r="O5" s="193">
        <f>+(N5-B5)/B5</f>
        <v>-0.7966373098478783</v>
      </c>
    </row>
    <row r="6" spans="1:15" ht="12.75">
      <c r="A6" s="16"/>
      <c r="B6" s="130"/>
      <c r="C6" s="131"/>
      <c r="D6" s="26"/>
      <c r="E6" s="131"/>
      <c r="F6" s="131"/>
      <c r="G6" s="27"/>
      <c r="H6" s="131"/>
      <c r="I6" s="27"/>
      <c r="J6" s="131"/>
      <c r="K6" s="27"/>
      <c r="L6" s="131"/>
      <c r="M6" s="27"/>
      <c r="N6" s="130"/>
      <c r="O6" s="194"/>
    </row>
    <row r="7" spans="1:15" ht="12.75">
      <c r="A7" s="16" t="s">
        <v>2152</v>
      </c>
      <c r="B7" s="130">
        <f aca="true" t="shared" si="1" ref="B7:M7">+SUM(B8:B12)</f>
        <v>1810</v>
      </c>
      <c r="C7" s="132">
        <f>+SUM(C8:C12)</f>
        <v>-5</v>
      </c>
      <c r="D7" s="26">
        <f>+SUM(D8:D12)</f>
        <v>1805</v>
      </c>
      <c r="E7" s="132">
        <f>+SUM(E8:E12)</f>
        <v>0</v>
      </c>
      <c r="F7" s="132">
        <f>+SUM(F8:F12)</f>
        <v>0</v>
      </c>
      <c r="G7" s="28">
        <f t="shared" si="1"/>
        <v>0</v>
      </c>
      <c r="H7" s="132">
        <f t="shared" si="1"/>
        <v>76</v>
      </c>
      <c r="I7" s="28">
        <f t="shared" si="1"/>
        <v>-33</v>
      </c>
      <c r="J7" s="132">
        <f t="shared" si="1"/>
        <v>0</v>
      </c>
      <c r="K7" s="28">
        <f t="shared" si="1"/>
        <v>-140</v>
      </c>
      <c r="L7" s="132">
        <f t="shared" si="1"/>
        <v>-50</v>
      </c>
      <c r="M7" s="28">
        <f t="shared" si="1"/>
        <v>0</v>
      </c>
      <c r="N7" s="130">
        <f>+SUM(N8:N12)</f>
        <v>1658</v>
      </c>
      <c r="O7" s="195">
        <f aca="true" t="shared" si="2" ref="O7:O12">+(N7-B7)/B7</f>
        <v>-0.08397790055248619</v>
      </c>
    </row>
    <row r="8" spans="1:15" ht="12.75">
      <c r="A8" s="6" t="s">
        <v>2153</v>
      </c>
      <c r="B8" s="181">
        <v>38</v>
      </c>
      <c r="C8" s="134">
        <v>-2</v>
      </c>
      <c r="D8" s="29">
        <f>B8+C8</f>
        <v>36</v>
      </c>
      <c r="E8" s="134"/>
      <c r="F8" s="134"/>
      <c r="G8" s="30"/>
      <c r="H8" s="134"/>
      <c r="I8" s="30"/>
      <c r="J8" s="134"/>
      <c r="K8" s="30"/>
      <c r="L8" s="134">
        <v>-14</v>
      </c>
      <c r="M8" s="30"/>
      <c r="N8" s="181">
        <f>+D8+SUM(E8:M8)</f>
        <v>22</v>
      </c>
      <c r="O8" s="196">
        <f t="shared" si="2"/>
        <v>-0.42105263157894735</v>
      </c>
    </row>
    <row r="9" spans="1:15" ht="12.75">
      <c r="A9" s="6" t="s">
        <v>2154</v>
      </c>
      <c r="B9" s="181">
        <v>503</v>
      </c>
      <c r="C9" s="134">
        <v>-38</v>
      </c>
      <c r="D9" s="29">
        <f>B9+C9</f>
        <v>465</v>
      </c>
      <c r="E9" s="134"/>
      <c r="F9" s="134"/>
      <c r="G9" s="30"/>
      <c r="H9" s="134">
        <v>36</v>
      </c>
      <c r="I9" s="30">
        <v>-14</v>
      </c>
      <c r="J9" s="134"/>
      <c r="K9" s="30">
        <v>-120</v>
      </c>
      <c r="L9" s="134"/>
      <c r="M9" s="30"/>
      <c r="N9" s="181">
        <f>+D9+SUM(E9:M9)</f>
        <v>367</v>
      </c>
      <c r="O9" s="196">
        <f t="shared" si="2"/>
        <v>-0.27037773359840955</v>
      </c>
    </row>
    <row r="10" spans="1:15" ht="12.75">
      <c r="A10" s="6" t="s">
        <v>2224</v>
      </c>
      <c r="B10" s="181">
        <v>505</v>
      </c>
      <c r="C10" s="134">
        <v>-22</v>
      </c>
      <c r="D10" s="29">
        <f>B10+C10</f>
        <v>483</v>
      </c>
      <c r="E10" s="134"/>
      <c r="F10" s="134"/>
      <c r="G10" s="30"/>
      <c r="H10" s="134"/>
      <c r="I10" s="30">
        <v>-14</v>
      </c>
      <c r="J10" s="134"/>
      <c r="K10" s="30"/>
      <c r="L10" s="134"/>
      <c r="M10" s="30"/>
      <c r="N10" s="181">
        <f>+D10+SUM(E10:M10)</f>
        <v>469</v>
      </c>
      <c r="O10" s="196">
        <f t="shared" si="2"/>
        <v>-0.07128712871287128</v>
      </c>
    </row>
    <row r="11" spans="1:15" ht="12.75">
      <c r="A11" s="6" t="s">
        <v>2155</v>
      </c>
      <c r="B11" s="181">
        <v>-19</v>
      </c>
      <c r="C11" s="134">
        <v>0</v>
      </c>
      <c r="D11" s="29">
        <f>B11+C11</f>
        <v>-19</v>
      </c>
      <c r="E11" s="134"/>
      <c r="F11" s="134"/>
      <c r="G11" s="30"/>
      <c r="H11" s="134"/>
      <c r="I11" s="30"/>
      <c r="J11" s="134"/>
      <c r="K11" s="30">
        <v>-15</v>
      </c>
      <c r="L11" s="134"/>
      <c r="M11" s="30"/>
      <c r="N11" s="181">
        <f>+D11+SUM(E11:M11)</f>
        <v>-34</v>
      </c>
      <c r="O11" s="196">
        <f t="shared" si="2"/>
        <v>0.7894736842105263</v>
      </c>
    </row>
    <row r="12" spans="1:15" ht="12.75">
      <c r="A12" s="6" t="s">
        <v>2215</v>
      </c>
      <c r="B12" s="181">
        <v>783</v>
      </c>
      <c r="C12" s="134">
        <v>57</v>
      </c>
      <c r="D12" s="29">
        <f>B12+C12</f>
        <v>840</v>
      </c>
      <c r="E12" s="134"/>
      <c r="F12" s="134"/>
      <c r="G12" s="30"/>
      <c r="H12" s="134">
        <v>40</v>
      </c>
      <c r="I12" s="30">
        <v>-5</v>
      </c>
      <c r="J12" s="134"/>
      <c r="K12" s="30">
        <v>-5</v>
      </c>
      <c r="L12" s="134">
        <v>-36</v>
      </c>
      <c r="M12" s="30"/>
      <c r="N12" s="181">
        <f>+D12+SUM(E12:M12)</f>
        <v>834</v>
      </c>
      <c r="O12" s="196">
        <f t="shared" si="2"/>
        <v>0.06513409961685823</v>
      </c>
    </row>
    <row r="13" spans="1:15" ht="12.75">
      <c r="A13" s="16"/>
      <c r="B13" s="130"/>
      <c r="C13" s="131"/>
      <c r="D13" s="26"/>
      <c r="E13" s="131"/>
      <c r="F13" s="131"/>
      <c r="G13" s="27"/>
      <c r="H13" s="131"/>
      <c r="I13" s="27"/>
      <c r="J13" s="131"/>
      <c r="K13" s="27"/>
      <c r="L13" s="131"/>
      <c r="M13" s="27"/>
      <c r="N13" s="130"/>
      <c r="O13" s="194"/>
    </row>
    <row r="14" spans="1:15" ht="12.75">
      <c r="A14" s="18" t="s">
        <v>2366</v>
      </c>
      <c r="B14" s="130">
        <f aca="true" t="shared" si="3" ref="B14:M14">+SUM(B15:B18)</f>
        <v>-4129</v>
      </c>
      <c r="C14" s="131">
        <f>+SUM(C15:C18)</f>
        <v>-104</v>
      </c>
      <c r="D14" s="26">
        <f>+SUM(D15:D18)</f>
        <v>-4233</v>
      </c>
      <c r="E14" s="131">
        <f>+SUM(E15:E18)</f>
        <v>0</v>
      </c>
      <c r="F14" s="131">
        <f>+SUM(F15:F18)</f>
        <v>0</v>
      </c>
      <c r="G14" s="27">
        <f t="shared" si="3"/>
        <v>0</v>
      </c>
      <c r="H14" s="131">
        <f t="shared" si="3"/>
        <v>186</v>
      </c>
      <c r="I14" s="27">
        <f t="shared" si="3"/>
        <v>-133</v>
      </c>
      <c r="J14" s="131">
        <f t="shared" si="3"/>
        <v>2</v>
      </c>
      <c r="K14" s="27">
        <f t="shared" si="3"/>
        <v>-636</v>
      </c>
      <c r="L14" s="131">
        <f t="shared" si="3"/>
        <v>0</v>
      </c>
      <c r="M14" s="27">
        <f t="shared" si="3"/>
        <v>0</v>
      </c>
      <c r="N14" s="130">
        <f>+SUM(N15:N18)</f>
        <v>-4814</v>
      </c>
      <c r="O14" s="195">
        <f>+(N14-B14)/B14</f>
        <v>0.16589973359166868</v>
      </c>
    </row>
    <row r="15" spans="1:15" ht="12.75">
      <c r="A15" s="12" t="s">
        <v>2217</v>
      </c>
      <c r="B15" s="136">
        <v>-5150</v>
      </c>
      <c r="C15" s="137">
        <v>18</v>
      </c>
      <c r="D15" s="29">
        <f>B15+C15</f>
        <v>-5132</v>
      </c>
      <c r="E15" s="137"/>
      <c r="F15" s="137"/>
      <c r="G15" s="32"/>
      <c r="H15" s="137">
        <v>71</v>
      </c>
      <c r="I15" s="32"/>
      <c r="J15" s="137">
        <v>2</v>
      </c>
      <c r="K15" s="32">
        <v>-636</v>
      </c>
      <c r="L15" s="137"/>
      <c r="M15" s="32"/>
      <c r="N15" s="181">
        <f>+D15+SUM(E15:M15)</f>
        <v>-5695</v>
      </c>
      <c r="O15" s="196">
        <f>+(N15-B15)/B15</f>
        <v>0.10582524271844661</v>
      </c>
    </row>
    <row r="16" spans="1:15" ht="12.75">
      <c r="A16" s="12" t="s">
        <v>2218</v>
      </c>
      <c r="B16" s="136">
        <v>433</v>
      </c>
      <c r="C16" s="137">
        <v>10</v>
      </c>
      <c r="D16" s="29">
        <f>B16+C16</f>
        <v>443</v>
      </c>
      <c r="E16" s="137"/>
      <c r="F16" s="137"/>
      <c r="G16" s="32"/>
      <c r="H16" s="137">
        <v>15</v>
      </c>
      <c r="I16" s="32"/>
      <c r="J16" s="137"/>
      <c r="K16" s="32"/>
      <c r="L16" s="137"/>
      <c r="M16" s="32"/>
      <c r="N16" s="181">
        <f>+D16+SUM(E16:M16)</f>
        <v>458</v>
      </c>
      <c r="O16" s="196">
        <f>+(N16-B16)/B16</f>
        <v>0.057736720554272515</v>
      </c>
    </row>
    <row r="17" spans="1:15" ht="12.75">
      <c r="A17" s="12" t="s">
        <v>2219</v>
      </c>
      <c r="B17" s="136">
        <v>325</v>
      </c>
      <c r="C17" s="137">
        <v>-5</v>
      </c>
      <c r="D17" s="29">
        <f>B17+C17</f>
        <v>320</v>
      </c>
      <c r="E17" s="137"/>
      <c r="F17" s="137"/>
      <c r="G17" s="32"/>
      <c r="H17" s="137">
        <v>100</v>
      </c>
      <c r="I17" s="32">
        <v>-133</v>
      </c>
      <c r="J17" s="137"/>
      <c r="K17" s="32"/>
      <c r="L17" s="137"/>
      <c r="M17" s="32"/>
      <c r="N17" s="181">
        <f>+D17+SUM(E17:M17)</f>
        <v>287</v>
      </c>
      <c r="O17" s="196">
        <f>+(N17-B17)/B17</f>
        <v>-0.11692307692307692</v>
      </c>
    </row>
    <row r="18" spans="1:15" ht="12.75">
      <c r="A18" s="12" t="s">
        <v>2224</v>
      </c>
      <c r="B18" s="136">
        <v>263</v>
      </c>
      <c r="C18" s="137">
        <v>-127</v>
      </c>
      <c r="D18" s="29">
        <f>B18+C18</f>
        <v>136</v>
      </c>
      <c r="E18" s="137"/>
      <c r="F18" s="137"/>
      <c r="G18" s="32"/>
      <c r="H18" s="137"/>
      <c r="I18" s="32"/>
      <c r="J18" s="137"/>
      <c r="K18" s="32"/>
      <c r="L18" s="137"/>
      <c r="M18" s="32"/>
      <c r="N18" s="181">
        <f>+D18+SUM(E18:M18)</f>
        <v>136</v>
      </c>
      <c r="O18" s="196">
        <f>+(N18-B18)/B18</f>
        <v>-0.4828897338403042</v>
      </c>
    </row>
    <row r="19" spans="1:15" ht="12.75">
      <c r="A19" s="17"/>
      <c r="B19" s="130"/>
      <c r="C19" s="131"/>
      <c r="D19" s="26"/>
      <c r="E19" s="131"/>
      <c r="F19" s="131"/>
      <c r="G19" s="27"/>
      <c r="H19" s="131"/>
      <c r="I19" s="27"/>
      <c r="J19" s="131"/>
      <c r="K19" s="27"/>
      <c r="L19" s="131"/>
      <c r="M19" s="27"/>
      <c r="N19" s="130"/>
      <c r="O19" s="194"/>
    </row>
    <row r="20" spans="1:15" ht="12.75">
      <c r="A20" s="18" t="s">
        <v>2367</v>
      </c>
      <c r="B20" s="130">
        <f aca="true" t="shared" si="4" ref="B20:N20">+SUM(B21:B22)</f>
        <v>3568</v>
      </c>
      <c r="C20" s="131">
        <f t="shared" si="4"/>
        <v>55</v>
      </c>
      <c r="D20" s="26">
        <f>+SUM(D21:D22)</f>
        <v>3623</v>
      </c>
      <c r="E20" s="131">
        <f t="shared" si="4"/>
        <v>0</v>
      </c>
      <c r="F20" s="131">
        <f t="shared" si="4"/>
        <v>0</v>
      </c>
      <c r="G20" s="27">
        <f t="shared" si="4"/>
        <v>0</v>
      </c>
      <c r="H20" s="131">
        <f t="shared" si="4"/>
        <v>0</v>
      </c>
      <c r="I20" s="27">
        <f t="shared" si="4"/>
        <v>-213</v>
      </c>
      <c r="J20" s="131">
        <f t="shared" si="4"/>
        <v>0</v>
      </c>
      <c r="K20" s="27">
        <f t="shared" si="4"/>
        <v>0</v>
      </c>
      <c r="L20" s="131">
        <f t="shared" si="4"/>
        <v>0</v>
      </c>
      <c r="M20" s="27">
        <f t="shared" si="4"/>
        <v>0</v>
      </c>
      <c r="N20" s="130">
        <f t="shared" si="4"/>
        <v>3410</v>
      </c>
      <c r="O20" s="195">
        <f>+(N20-B20)/B20</f>
        <v>-0.044282511210762335</v>
      </c>
    </row>
    <row r="21" spans="1:15" ht="12.75">
      <c r="A21" s="7" t="s">
        <v>5910</v>
      </c>
      <c r="B21" s="136">
        <v>606</v>
      </c>
      <c r="C21" s="137">
        <v>0</v>
      </c>
      <c r="D21" s="29">
        <f>B21+C21</f>
        <v>606</v>
      </c>
      <c r="E21" s="137"/>
      <c r="F21" s="137"/>
      <c r="G21" s="32"/>
      <c r="H21" s="137"/>
      <c r="I21" s="32"/>
      <c r="J21" s="137"/>
      <c r="K21" s="32"/>
      <c r="L21" s="137"/>
      <c r="M21" s="32"/>
      <c r="N21" s="181">
        <f>+D21+SUM(E21:M21)</f>
        <v>606</v>
      </c>
      <c r="O21" s="196">
        <f>+(N21-B21)/B21</f>
        <v>0</v>
      </c>
    </row>
    <row r="22" spans="1:15" ht="12.75">
      <c r="A22" s="7" t="s">
        <v>5911</v>
      </c>
      <c r="B22" s="136">
        <v>2962</v>
      </c>
      <c r="C22" s="137">
        <v>55</v>
      </c>
      <c r="D22" s="29">
        <f>B22+C22</f>
        <v>3017</v>
      </c>
      <c r="E22" s="137"/>
      <c r="F22" s="137"/>
      <c r="G22" s="32"/>
      <c r="H22" s="137"/>
      <c r="I22" s="32">
        <v>-213</v>
      </c>
      <c r="J22" s="137"/>
      <c r="K22" s="32"/>
      <c r="L22" s="137"/>
      <c r="M22" s="32"/>
      <c r="N22" s="181">
        <f>+D22+SUM(E22:M22)</f>
        <v>2804</v>
      </c>
      <c r="O22" s="196">
        <f>+(N22-B22)/B22</f>
        <v>-0.053342336259284265</v>
      </c>
    </row>
    <row r="23" spans="1:15" ht="12.75">
      <c r="A23" s="16"/>
      <c r="B23" s="130"/>
      <c r="C23" s="131"/>
      <c r="D23" s="26"/>
      <c r="E23" s="131"/>
      <c r="F23" s="131"/>
      <c r="G23" s="27"/>
      <c r="H23" s="131"/>
      <c r="I23" s="27"/>
      <c r="J23" s="131"/>
      <c r="K23" s="27"/>
      <c r="L23" s="131"/>
      <c r="M23" s="27"/>
      <c r="N23" s="130"/>
      <c r="O23" s="194"/>
    </row>
    <row r="24" spans="1:15" s="129" customFormat="1" ht="31.5">
      <c r="A24" s="155" t="s">
        <v>2368</v>
      </c>
      <c r="B24" s="180">
        <f aca="true" t="shared" si="5" ref="B24:G24">+B26+B34+B41+B48+B55</f>
        <v>3265</v>
      </c>
      <c r="C24" s="128">
        <f t="shared" si="5"/>
        <v>204.39</v>
      </c>
      <c r="D24" s="123">
        <f t="shared" si="5"/>
        <v>3469.39</v>
      </c>
      <c r="E24" s="128">
        <f t="shared" si="5"/>
        <v>0</v>
      </c>
      <c r="F24" s="128">
        <f t="shared" si="5"/>
        <v>0</v>
      </c>
      <c r="G24" s="124">
        <f t="shared" si="5"/>
        <v>88</v>
      </c>
      <c r="H24" s="128">
        <f aca="true" t="shared" si="6" ref="H24:N24">+H26+H34+H41+H48+H55</f>
        <v>674</v>
      </c>
      <c r="I24" s="124">
        <f t="shared" si="6"/>
        <v>-323</v>
      </c>
      <c r="J24" s="128">
        <f t="shared" si="6"/>
        <v>-67</v>
      </c>
      <c r="K24" s="124">
        <f t="shared" si="6"/>
        <v>66</v>
      </c>
      <c r="L24" s="128">
        <f t="shared" si="6"/>
        <v>-86</v>
      </c>
      <c r="M24" s="124">
        <f t="shared" si="6"/>
        <v>0</v>
      </c>
      <c r="N24" s="180">
        <f t="shared" si="6"/>
        <v>3821.39</v>
      </c>
      <c r="O24" s="193">
        <f>+(N24-B24)/B24</f>
        <v>0.17041041347626337</v>
      </c>
    </row>
    <row r="25" spans="1:15" ht="12.75">
      <c r="A25" s="16"/>
      <c r="B25" s="130"/>
      <c r="C25" s="131"/>
      <c r="D25" s="26"/>
      <c r="E25" s="131"/>
      <c r="F25" s="131"/>
      <c r="G25" s="27"/>
      <c r="H25" s="131"/>
      <c r="I25" s="27"/>
      <c r="J25" s="131"/>
      <c r="K25" s="27"/>
      <c r="L25" s="131"/>
      <c r="M25" s="27"/>
      <c r="N25" s="181"/>
      <c r="O25" s="194"/>
    </row>
    <row r="26" spans="1:15" ht="12.75">
      <c r="A26" s="16" t="s">
        <v>2139</v>
      </c>
      <c r="B26" s="130">
        <f aca="true" t="shared" si="7" ref="B26:G26">+SUM(B27:B32)</f>
        <v>268</v>
      </c>
      <c r="C26" s="132">
        <f t="shared" si="7"/>
        <v>-31</v>
      </c>
      <c r="D26" s="26">
        <f t="shared" si="7"/>
        <v>237</v>
      </c>
      <c r="E26" s="132">
        <f t="shared" si="7"/>
        <v>0</v>
      </c>
      <c r="F26" s="132">
        <f t="shared" si="7"/>
        <v>0</v>
      </c>
      <c r="G26" s="28">
        <f t="shared" si="7"/>
        <v>0</v>
      </c>
      <c r="H26" s="132">
        <f aca="true" t="shared" si="8" ref="H26:M26">+SUM(H27:H32)</f>
        <v>0</v>
      </c>
      <c r="I26" s="28">
        <f t="shared" si="8"/>
        <v>-125</v>
      </c>
      <c r="J26" s="132">
        <f t="shared" si="8"/>
        <v>0</v>
      </c>
      <c r="K26" s="28">
        <f t="shared" si="8"/>
        <v>0</v>
      </c>
      <c r="L26" s="132">
        <f t="shared" si="8"/>
        <v>-60</v>
      </c>
      <c r="M26" s="28">
        <f t="shared" si="8"/>
        <v>0</v>
      </c>
      <c r="N26" s="130">
        <f>+SUM(N27:N32)</f>
        <v>52</v>
      </c>
      <c r="O26" s="195">
        <f aca="true" t="shared" si="9" ref="O26:O32">+(N26-B26)/B26</f>
        <v>-0.8059701492537313</v>
      </c>
    </row>
    <row r="27" spans="1:15" ht="12.75">
      <c r="A27" s="6" t="s">
        <v>2141</v>
      </c>
      <c r="B27" s="136">
        <v>80</v>
      </c>
      <c r="C27" s="137">
        <v>-17</v>
      </c>
      <c r="D27" s="29">
        <f aca="true" t="shared" si="10" ref="D27:D32">B27+C27</f>
        <v>63</v>
      </c>
      <c r="E27" s="137"/>
      <c r="F27" s="137"/>
      <c r="G27" s="32"/>
      <c r="H27" s="137"/>
      <c r="I27" s="32"/>
      <c r="J27" s="137"/>
      <c r="K27" s="32"/>
      <c r="L27" s="137"/>
      <c r="M27" s="32"/>
      <c r="N27" s="181">
        <f aca="true" t="shared" si="11" ref="N27:N32">+D27+SUM(E27:M27)</f>
        <v>63</v>
      </c>
      <c r="O27" s="196">
        <f t="shared" si="9"/>
        <v>-0.2125</v>
      </c>
    </row>
    <row r="28" spans="1:15" ht="12.75">
      <c r="A28" s="6" t="s">
        <v>2143</v>
      </c>
      <c r="B28" s="136">
        <v>0</v>
      </c>
      <c r="C28" s="137">
        <v>0</v>
      </c>
      <c r="D28" s="29">
        <f t="shared" si="10"/>
        <v>0</v>
      </c>
      <c r="E28" s="137"/>
      <c r="F28" s="137"/>
      <c r="G28" s="32"/>
      <c r="H28" s="137"/>
      <c r="I28" s="32"/>
      <c r="J28" s="137"/>
      <c r="K28" s="32"/>
      <c r="L28" s="137">
        <v>-60</v>
      </c>
      <c r="M28" s="32"/>
      <c r="N28" s="181">
        <f t="shared" si="11"/>
        <v>-60</v>
      </c>
      <c r="O28" s="196" t="e">
        <f t="shared" si="9"/>
        <v>#DIV/0!</v>
      </c>
    </row>
    <row r="29" spans="1:15" ht="12.75">
      <c r="A29" s="6" t="s">
        <v>2144</v>
      </c>
      <c r="B29" s="136">
        <v>7</v>
      </c>
      <c r="C29" s="137">
        <v>0</v>
      </c>
      <c r="D29" s="29">
        <f t="shared" si="10"/>
        <v>7</v>
      </c>
      <c r="E29" s="137"/>
      <c r="F29" s="137"/>
      <c r="G29" s="32"/>
      <c r="H29" s="137"/>
      <c r="I29" s="32"/>
      <c r="J29" s="137"/>
      <c r="K29" s="32"/>
      <c r="L29" s="137"/>
      <c r="M29" s="32"/>
      <c r="N29" s="181">
        <f t="shared" si="11"/>
        <v>7</v>
      </c>
      <c r="O29" s="196">
        <f t="shared" si="9"/>
        <v>0</v>
      </c>
    </row>
    <row r="30" spans="1:15" ht="12.75">
      <c r="A30" s="6" t="s">
        <v>2140</v>
      </c>
      <c r="B30" s="136">
        <v>111</v>
      </c>
      <c r="C30" s="137">
        <v>-46</v>
      </c>
      <c r="D30" s="29">
        <f t="shared" si="10"/>
        <v>65</v>
      </c>
      <c r="E30" s="137"/>
      <c r="F30" s="137"/>
      <c r="G30" s="32"/>
      <c r="H30" s="137"/>
      <c r="I30" s="32">
        <v>-125</v>
      </c>
      <c r="J30" s="137"/>
      <c r="K30" s="32"/>
      <c r="L30" s="137"/>
      <c r="M30" s="32"/>
      <c r="N30" s="181">
        <f t="shared" si="11"/>
        <v>-60</v>
      </c>
      <c r="O30" s="196">
        <f t="shared" si="9"/>
        <v>-1.5405405405405406</v>
      </c>
    </row>
    <row r="31" spans="1:15" ht="12.75">
      <c r="A31" s="6" t="s">
        <v>2145</v>
      </c>
      <c r="B31" s="136">
        <v>140</v>
      </c>
      <c r="C31" s="137">
        <v>35</v>
      </c>
      <c r="D31" s="29">
        <f t="shared" si="10"/>
        <v>175</v>
      </c>
      <c r="E31" s="137"/>
      <c r="F31" s="137"/>
      <c r="G31" s="32"/>
      <c r="H31" s="137"/>
      <c r="I31" s="32"/>
      <c r="J31" s="137"/>
      <c r="K31" s="32"/>
      <c r="L31" s="137"/>
      <c r="M31" s="32"/>
      <c r="N31" s="181">
        <f t="shared" si="11"/>
        <v>175</v>
      </c>
      <c r="O31" s="196">
        <f t="shared" si="9"/>
        <v>0.25</v>
      </c>
    </row>
    <row r="32" spans="1:15" ht="12.75">
      <c r="A32" s="6" t="s">
        <v>5912</v>
      </c>
      <c r="B32" s="136">
        <v>-70</v>
      </c>
      <c r="C32" s="137">
        <v>-3</v>
      </c>
      <c r="D32" s="29">
        <f t="shared" si="10"/>
        <v>-73</v>
      </c>
      <c r="E32" s="137"/>
      <c r="F32" s="137"/>
      <c r="G32" s="32"/>
      <c r="H32" s="137"/>
      <c r="I32" s="32"/>
      <c r="J32" s="137"/>
      <c r="K32" s="32"/>
      <c r="L32" s="137"/>
      <c r="M32" s="32"/>
      <c r="N32" s="181">
        <f t="shared" si="11"/>
        <v>-73</v>
      </c>
      <c r="O32" s="196">
        <f t="shared" si="9"/>
        <v>0.04285714285714286</v>
      </c>
    </row>
    <row r="33" spans="1:15" ht="12.75">
      <c r="A33" s="6"/>
      <c r="B33" s="136"/>
      <c r="C33" s="137"/>
      <c r="D33" s="31"/>
      <c r="E33" s="137"/>
      <c r="F33" s="137"/>
      <c r="G33" s="32"/>
      <c r="H33" s="137"/>
      <c r="I33" s="32"/>
      <c r="J33" s="137"/>
      <c r="K33" s="32"/>
      <c r="L33" s="137"/>
      <c r="M33" s="32"/>
      <c r="N33" s="181"/>
      <c r="O33" s="196"/>
    </row>
    <row r="34" spans="1:15" ht="15" customHeight="1">
      <c r="A34" s="16" t="s">
        <v>2369</v>
      </c>
      <c r="B34" s="130">
        <f aca="true" t="shared" si="12" ref="B34:G34">SUM(B35:B39)</f>
        <v>708</v>
      </c>
      <c r="C34" s="131">
        <f t="shared" si="12"/>
        <v>105.39</v>
      </c>
      <c r="D34" s="26">
        <f t="shared" si="12"/>
        <v>813.39</v>
      </c>
      <c r="E34" s="131">
        <f t="shared" si="12"/>
        <v>0</v>
      </c>
      <c r="F34" s="131">
        <f t="shared" si="12"/>
        <v>0</v>
      </c>
      <c r="G34" s="27">
        <f t="shared" si="12"/>
        <v>88</v>
      </c>
      <c r="H34" s="131">
        <f aca="true" t="shared" si="13" ref="H34:N34">SUM(H35:H39)</f>
        <v>10</v>
      </c>
      <c r="I34" s="27">
        <f t="shared" si="13"/>
        <v>-51</v>
      </c>
      <c r="J34" s="131">
        <f t="shared" si="13"/>
        <v>0</v>
      </c>
      <c r="K34" s="27">
        <f t="shared" si="13"/>
        <v>0</v>
      </c>
      <c r="L34" s="131">
        <f t="shared" si="13"/>
        <v>0</v>
      </c>
      <c r="M34" s="27">
        <f t="shared" si="13"/>
        <v>0</v>
      </c>
      <c r="N34" s="130">
        <f t="shared" si="13"/>
        <v>860.39</v>
      </c>
      <c r="O34" s="195">
        <f aca="true" t="shared" si="14" ref="O34:O39">+(N34-B34)/B34</f>
        <v>0.21524011299435025</v>
      </c>
    </row>
    <row r="35" spans="1:15" ht="12.75">
      <c r="A35" s="64" t="s">
        <v>5914</v>
      </c>
      <c r="B35" s="136">
        <v>58</v>
      </c>
      <c r="C35" s="137">
        <v>7</v>
      </c>
      <c r="D35" s="29">
        <f>B35+C35</f>
        <v>65</v>
      </c>
      <c r="E35" s="137"/>
      <c r="F35" s="137"/>
      <c r="G35" s="32"/>
      <c r="H35" s="137"/>
      <c r="I35" s="32">
        <v>-46</v>
      </c>
      <c r="J35" s="137"/>
      <c r="K35" s="32"/>
      <c r="L35" s="137"/>
      <c r="M35" s="32"/>
      <c r="N35" s="181">
        <f>+D35+SUM(E35:M35)</f>
        <v>19</v>
      </c>
      <c r="O35" s="196">
        <f t="shared" si="14"/>
        <v>-0.6724137931034483</v>
      </c>
    </row>
    <row r="36" spans="1:15" ht="12.75">
      <c r="A36" s="64" t="s">
        <v>5915</v>
      </c>
      <c r="B36" s="136">
        <v>384</v>
      </c>
      <c r="C36" s="137"/>
      <c r="D36" s="29">
        <f>B36+C36</f>
        <v>384</v>
      </c>
      <c r="E36" s="137"/>
      <c r="F36" s="137"/>
      <c r="G36" s="32"/>
      <c r="H36" s="137"/>
      <c r="I36" s="32"/>
      <c r="J36" s="137"/>
      <c r="K36" s="32"/>
      <c r="L36" s="137"/>
      <c r="M36" s="32"/>
      <c r="N36" s="181">
        <f>+D36+SUM(E36:M36)</f>
        <v>384</v>
      </c>
      <c r="O36" s="196">
        <f t="shared" si="14"/>
        <v>0</v>
      </c>
    </row>
    <row r="37" spans="1:15" ht="12.75">
      <c r="A37" s="64" t="s">
        <v>2223</v>
      </c>
      <c r="B37" s="136">
        <v>0</v>
      </c>
      <c r="C37" s="137">
        <v>-0.61</v>
      </c>
      <c r="D37" s="29">
        <f>B37+C37</f>
        <v>-0.61</v>
      </c>
      <c r="E37" s="137"/>
      <c r="F37" s="137"/>
      <c r="G37" s="32"/>
      <c r="H37" s="137"/>
      <c r="I37" s="32"/>
      <c r="J37" s="137"/>
      <c r="K37" s="32"/>
      <c r="L37" s="137"/>
      <c r="M37" s="32"/>
      <c r="N37" s="181">
        <f>+D37+SUM(E37:M37)</f>
        <v>-0.61</v>
      </c>
      <c r="O37" s="196" t="e">
        <f t="shared" si="14"/>
        <v>#DIV/0!</v>
      </c>
    </row>
    <row r="38" spans="1:15" ht="12.75">
      <c r="A38" s="64" t="s">
        <v>5913</v>
      </c>
      <c r="B38" s="136">
        <v>3</v>
      </c>
      <c r="C38" s="137">
        <v>14</v>
      </c>
      <c r="D38" s="29">
        <f>B38+C38</f>
        <v>17</v>
      </c>
      <c r="E38" s="137"/>
      <c r="F38" s="137"/>
      <c r="G38" s="32"/>
      <c r="H38" s="137"/>
      <c r="I38" s="32"/>
      <c r="J38" s="137"/>
      <c r="K38" s="32"/>
      <c r="L38" s="137"/>
      <c r="M38" s="32"/>
      <c r="N38" s="181">
        <f>+D38+SUM(E38:M38)</f>
        <v>17</v>
      </c>
      <c r="O38" s="196">
        <f t="shared" si="14"/>
        <v>4.666666666666667</v>
      </c>
    </row>
    <row r="39" spans="1:15" ht="12.75">
      <c r="A39" s="7" t="s">
        <v>2370</v>
      </c>
      <c r="B39" s="136">
        <v>263</v>
      </c>
      <c r="C39" s="137">
        <v>85</v>
      </c>
      <c r="D39" s="29">
        <f>B39+C39</f>
        <v>348</v>
      </c>
      <c r="E39" s="137"/>
      <c r="F39" s="137"/>
      <c r="G39" s="32">
        <v>88</v>
      </c>
      <c r="H39" s="137">
        <v>10</v>
      </c>
      <c r="I39" s="32">
        <v>-5</v>
      </c>
      <c r="J39" s="137"/>
      <c r="K39" s="32"/>
      <c r="L39" s="137"/>
      <c r="M39" s="32"/>
      <c r="N39" s="181">
        <f>+D39+SUM(E39:M39)</f>
        <v>441</v>
      </c>
      <c r="O39" s="196">
        <f t="shared" si="14"/>
        <v>0.6768060836501901</v>
      </c>
    </row>
    <row r="40" spans="1:15" ht="12.75">
      <c r="A40" s="64"/>
      <c r="B40" s="136"/>
      <c r="C40" s="137"/>
      <c r="D40" s="31"/>
      <c r="E40" s="137"/>
      <c r="F40" s="137"/>
      <c r="G40" s="32"/>
      <c r="H40" s="137"/>
      <c r="I40" s="32"/>
      <c r="J40" s="137"/>
      <c r="K40" s="32"/>
      <c r="L40" s="137"/>
      <c r="M40" s="32"/>
      <c r="N40" s="181"/>
      <c r="O40" s="196"/>
    </row>
    <row r="41" spans="1:15" ht="12.75">
      <c r="A41" s="16" t="s">
        <v>2149</v>
      </c>
      <c r="B41" s="130">
        <f>+SUM(B42:B46)</f>
        <v>2342</v>
      </c>
      <c r="C41" s="131">
        <f>+SUM(C42:C46)</f>
        <v>-3</v>
      </c>
      <c r="D41" s="26">
        <f>+SUM(D42:D46)</f>
        <v>2339</v>
      </c>
      <c r="E41" s="131">
        <f>+SUM(E42:E46)</f>
        <v>0</v>
      </c>
      <c r="F41" s="131">
        <f>+SUM(F42:F46)</f>
        <v>0</v>
      </c>
      <c r="G41" s="27">
        <f aca="true" t="shared" si="15" ref="G41:N41">+SUM(G42:G46)</f>
        <v>0</v>
      </c>
      <c r="H41" s="131">
        <f t="shared" si="15"/>
        <v>368</v>
      </c>
      <c r="I41" s="27">
        <f t="shared" si="15"/>
        <v>-30</v>
      </c>
      <c r="J41" s="131">
        <f t="shared" si="15"/>
        <v>-73</v>
      </c>
      <c r="K41" s="27">
        <f t="shared" si="15"/>
        <v>-13</v>
      </c>
      <c r="L41" s="131">
        <f t="shared" si="15"/>
        <v>0</v>
      </c>
      <c r="M41" s="27">
        <f t="shared" si="15"/>
        <v>0</v>
      </c>
      <c r="N41" s="130">
        <f t="shared" si="15"/>
        <v>2591</v>
      </c>
      <c r="O41" s="195">
        <f aca="true" t="shared" si="16" ref="O41:O46">+(N41-B41)/B41</f>
        <v>0.1063193851409052</v>
      </c>
    </row>
    <row r="42" spans="1:15" ht="12.75">
      <c r="A42" s="7" t="s">
        <v>2371</v>
      </c>
      <c r="B42" s="136">
        <v>70</v>
      </c>
      <c r="C42" s="137">
        <v>0</v>
      </c>
      <c r="D42" s="29">
        <f>B42+C42</f>
        <v>70</v>
      </c>
      <c r="E42" s="137"/>
      <c r="F42" s="137"/>
      <c r="G42" s="32"/>
      <c r="H42" s="137">
        <v>-40</v>
      </c>
      <c r="I42" s="32"/>
      <c r="J42" s="137">
        <v>20</v>
      </c>
      <c r="K42" s="32"/>
      <c r="L42" s="137"/>
      <c r="M42" s="32"/>
      <c r="N42" s="181">
        <f>+D42+SUM(E42:M42)</f>
        <v>50</v>
      </c>
      <c r="O42" s="196">
        <f t="shared" si="16"/>
        <v>-0.2857142857142857</v>
      </c>
    </row>
    <row r="43" spans="1:15" ht="12.75">
      <c r="A43" s="7" t="s">
        <v>2372</v>
      </c>
      <c r="B43" s="136">
        <v>11</v>
      </c>
      <c r="C43" s="137">
        <v>-12</v>
      </c>
      <c r="D43" s="29">
        <f>B43+C43</f>
        <v>-1</v>
      </c>
      <c r="E43" s="137"/>
      <c r="F43" s="137"/>
      <c r="G43" s="32"/>
      <c r="H43" s="137">
        <v>185</v>
      </c>
      <c r="I43" s="32">
        <v>-30</v>
      </c>
      <c r="J43" s="137">
        <v>-35</v>
      </c>
      <c r="K43" s="32"/>
      <c r="L43" s="137"/>
      <c r="M43" s="32"/>
      <c r="N43" s="181">
        <f>+D43+SUM(E43:M43)</f>
        <v>119</v>
      </c>
      <c r="O43" s="196">
        <f t="shared" si="16"/>
        <v>9.818181818181818</v>
      </c>
    </row>
    <row r="44" spans="1:15" ht="12.75">
      <c r="A44" s="7" t="s">
        <v>5912</v>
      </c>
      <c r="B44" s="136">
        <v>826</v>
      </c>
      <c r="C44" s="137">
        <v>-4</v>
      </c>
      <c r="D44" s="29">
        <f>B44+C44</f>
        <v>822</v>
      </c>
      <c r="E44" s="137"/>
      <c r="F44" s="137"/>
      <c r="G44" s="32"/>
      <c r="H44" s="137"/>
      <c r="I44" s="32"/>
      <c r="J44" s="137"/>
      <c r="K44" s="32">
        <v>-13</v>
      </c>
      <c r="L44" s="137"/>
      <c r="M44" s="32"/>
      <c r="N44" s="181">
        <f>+D44+SUM(E44:M44)</f>
        <v>809</v>
      </c>
      <c r="O44" s="196">
        <f t="shared" si="16"/>
        <v>-0.020581113801452784</v>
      </c>
    </row>
    <row r="45" spans="1:15" ht="12.75">
      <c r="A45" s="7" t="s">
        <v>2205</v>
      </c>
      <c r="B45" s="136">
        <v>1435</v>
      </c>
      <c r="C45" s="137">
        <v>13</v>
      </c>
      <c r="D45" s="29">
        <f>B45+C45</f>
        <v>1448</v>
      </c>
      <c r="E45" s="137"/>
      <c r="F45" s="137"/>
      <c r="G45" s="32"/>
      <c r="H45" s="137">
        <f>25+198</f>
        <v>223</v>
      </c>
      <c r="I45" s="32"/>
      <c r="J45" s="137">
        <f>-18+-40</f>
        <v>-58</v>
      </c>
      <c r="K45" s="32"/>
      <c r="L45" s="137"/>
      <c r="M45" s="32"/>
      <c r="N45" s="181">
        <f>+D45+SUM(E45:M45)</f>
        <v>1613</v>
      </c>
      <c r="O45" s="196">
        <f t="shared" si="16"/>
        <v>0.1240418118466899</v>
      </c>
    </row>
    <row r="46" spans="1:15" ht="12.75">
      <c r="A46" s="7" t="s">
        <v>2373</v>
      </c>
      <c r="B46" s="136">
        <v>0</v>
      </c>
      <c r="C46" s="137">
        <v>0</v>
      </c>
      <c r="D46" s="29">
        <f>B46+C46</f>
        <v>0</v>
      </c>
      <c r="E46" s="137"/>
      <c r="F46" s="137"/>
      <c r="G46" s="32"/>
      <c r="H46" s="137"/>
      <c r="I46" s="32"/>
      <c r="J46" s="137"/>
      <c r="K46" s="32"/>
      <c r="L46" s="137"/>
      <c r="M46" s="32"/>
      <c r="N46" s="181">
        <f>+D46+SUM(E46:M46)</f>
        <v>0</v>
      </c>
      <c r="O46" s="196" t="e">
        <f t="shared" si="16"/>
        <v>#DIV/0!</v>
      </c>
    </row>
    <row r="47" spans="1:15" ht="12.75">
      <c r="A47" s="168"/>
      <c r="B47" s="177"/>
      <c r="C47" s="169"/>
      <c r="D47" s="116"/>
      <c r="E47" s="169"/>
      <c r="F47" s="169"/>
      <c r="G47" s="170"/>
      <c r="H47" s="169"/>
      <c r="I47" s="170"/>
      <c r="J47" s="169"/>
      <c r="K47" s="170"/>
      <c r="L47" s="169"/>
      <c r="M47" s="170"/>
      <c r="N47" s="204"/>
      <c r="O47" s="205"/>
    </row>
    <row r="48" spans="1:15" ht="17.25" customHeight="1">
      <c r="A48" s="16" t="s">
        <v>2377</v>
      </c>
      <c r="B48" s="130">
        <f aca="true" t="shared" si="17" ref="B48:G48">+SUM(B49:B53)</f>
        <v>-213</v>
      </c>
      <c r="C48" s="132">
        <f t="shared" si="17"/>
        <v>140</v>
      </c>
      <c r="D48" s="26">
        <f t="shared" si="17"/>
        <v>-73</v>
      </c>
      <c r="E48" s="132">
        <f t="shared" si="17"/>
        <v>0</v>
      </c>
      <c r="F48" s="132">
        <f t="shared" si="17"/>
        <v>0</v>
      </c>
      <c r="G48" s="28">
        <f t="shared" si="17"/>
        <v>0</v>
      </c>
      <c r="H48" s="132">
        <f aca="true" t="shared" si="18" ref="H48:N48">+SUM(H49:H53)</f>
        <v>186</v>
      </c>
      <c r="I48" s="28">
        <f t="shared" si="18"/>
        <v>-72</v>
      </c>
      <c r="J48" s="132">
        <f t="shared" si="18"/>
        <v>20</v>
      </c>
      <c r="K48" s="28">
        <f t="shared" si="18"/>
        <v>84</v>
      </c>
      <c r="L48" s="132">
        <f t="shared" si="18"/>
        <v>-26</v>
      </c>
      <c r="M48" s="28">
        <f t="shared" si="18"/>
        <v>0</v>
      </c>
      <c r="N48" s="130">
        <f t="shared" si="18"/>
        <v>119</v>
      </c>
      <c r="O48" s="195">
        <f aca="true" t="shared" si="19" ref="O48:O53">+(N48-B48)/B48</f>
        <v>-1.5586854460093897</v>
      </c>
    </row>
    <row r="49" spans="1:15" ht="12.75">
      <c r="A49" s="6" t="s">
        <v>2374</v>
      </c>
      <c r="B49" s="136">
        <v>-3</v>
      </c>
      <c r="C49" s="137">
        <v>28</v>
      </c>
      <c r="D49" s="29">
        <f>B49+C49</f>
        <v>25</v>
      </c>
      <c r="E49" s="137"/>
      <c r="F49" s="137"/>
      <c r="G49" s="32"/>
      <c r="H49" s="137">
        <v>125</v>
      </c>
      <c r="I49" s="32">
        <v>-6</v>
      </c>
      <c r="J49" s="137"/>
      <c r="K49" s="32"/>
      <c r="L49" s="137">
        <v>-26</v>
      </c>
      <c r="M49" s="32"/>
      <c r="N49" s="181">
        <f>+D49+SUM(E49:M49)</f>
        <v>118</v>
      </c>
      <c r="O49" s="196">
        <f t="shared" si="19"/>
        <v>-40.333333333333336</v>
      </c>
    </row>
    <row r="50" spans="1:15" ht="12.75">
      <c r="A50" s="6" t="s">
        <v>2375</v>
      </c>
      <c r="B50" s="136">
        <v>0</v>
      </c>
      <c r="C50" s="137"/>
      <c r="D50" s="29">
        <f>B50+C50</f>
        <v>0</v>
      </c>
      <c r="E50" s="137"/>
      <c r="F50" s="137"/>
      <c r="G50" s="32"/>
      <c r="H50" s="137">
        <v>37</v>
      </c>
      <c r="I50" s="32"/>
      <c r="J50" s="137"/>
      <c r="K50" s="32"/>
      <c r="L50" s="137"/>
      <c r="M50" s="32"/>
      <c r="N50" s="181">
        <f>+D50+SUM(E50:M50)</f>
        <v>37</v>
      </c>
      <c r="O50" s="196" t="e">
        <f t="shared" si="19"/>
        <v>#DIV/0!</v>
      </c>
    </row>
    <row r="51" spans="1:15" ht="12.75">
      <c r="A51" s="6" t="s">
        <v>2146</v>
      </c>
      <c r="B51" s="136">
        <v>-55</v>
      </c>
      <c r="C51" s="137">
        <v>22</v>
      </c>
      <c r="D51" s="29">
        <f>B51+C51</f>
        <v>-33</v>
      </c>
      <c r="E51" s="137"/>
      <c r="F51" s="137"/>
      <c r="G51" s="32"/>
      <c r="H51" s="137"/>
      <c r="I51" s="32"/>
      <c r="J51" s="137"/>
      <c r="K51" s="32"/>
      <c r="L51" s="137"/>
      <c r="M51" s="32"/>
      <c r="N51" s="181">
        <f>+D51+SUM(E51:M51)</f>
        <v>-33</v>
      </c>
      <c r="O51" s="196">
        <f t="shared" si="19"/>
        <v>-0.4</v>
      </c>
    </row>
    <row r="52" spans="1:15" ht="12.75">
      <c r="A52" s="6" t="s">
        <v>2147</v>
      </c>
      <c r="B52" s="136">
        <v>0</v>
      </c>
      <c r="C52" s="137">
        <v>4</v>
      </c>
      <c r="D52" s="29">
        <f>B52+C52</f>
        <v>4</v>
      </c>
      <c r="E52" s="137"/>
      <c r="F52" s="137"/>
      <c r="G52" s="32"/>
      <c r="H52" s="137"/>
      <c r="I52" s="32">
        <v>-2</v>
      </c>
      <c r="J52" s="137"/>
      <c r="K52" s="32"/>
      <c r="L52" s="137"/>
      <c r="M52" s="32"/>
      <c r="N52" s="181">
        <f>+D52+SUM(E52:M52)</f>
        <v>2</v>
      </c>
      <c r="O52" s="196" t="e">
        <f t="shared" si="19"/>
        <v>#DIV/0!</v>
      </c>
    </row>
    <row r="53" spans="1:15" ht="12.75">
      <c r="A53" s="64" t="s">
        <v>2376</v>
      </c>
      <c r="B53" s="136">
        <v>-155</v>
      </c>
      <c r="C53" s="137">
        <v>86</v>
      </c>
      <c r="D53" s="29">
        <f>B53+C53</f>
        <v>-69</v>
      </c>
      <c r="E53" s="137"/>
      <c r="F53" s="137"/>
      <c r="G53" s="32"/>
      <c r="H53" s="137">
        <v>24</v>
      </c>
      <c r="I53" s="32">
        <v>-64</v>
      </c>
      <c r="J53" s="137">
        <v>20</v>
      </c>
      <c r="K53" s="32">
        <v>84</v>
      </c>
      <c r="L53" s="137"/>
      <c r="M53" s="32"/>
      <c r="N53" s="181">
        <f>+D53+SUM(E53:M53)</f>
        <v>-5</v>
      </c>
      <c r="O53" s="196">
        <f t="shared" si="19"/>
        <v>-0.967741935483871</v>
      </c>
    </row>
    <row r="54" spans="1:15" ht="12.75">
      <c r="A54" s="17"/>
      <c r="B54" s="182"/>
      <c r="C54" s="139"/>
      <c r="D54" s="37"/>
      <c r="E54" s="139"/>
      <c r="F54" s="139"/>
      <c r="G54" s="38"/>
      <c r="H54" s="139"/>
      <c r="I54" s="38"/>
      <c r="J54" s="139"/>
      <c r="K54" s="38"/>
      <c r="L54" s="139"/>
      <c r="M54" s="38"/>
      <c r="N54" s="182"/>
      <c r="O54" s="194"/>
    </row>
    <row r="55" spans="1:15" ht="12.75">
      <c r="A55" s="16" t="s">
        <v>2150</v>
      </c>
      <c r="B55" s="130">
        <f aca="true" t="shared" si="20" ref="B55:M55">+SUM(B56:B61)</f>
        <v>160</v>
      </c>
      <c r="C55" s="132">
        <f>+SUM(C56:C61)</f>
        <v>-7</v>
      </c>
      <c r="D55" s="26">
        <f>+SUM(D56:D61)</f>
        <v>153</v>
      </c>
      <c r="E55" s="132">
        <f>+SUM(E56:E61)</f>
        <v>0</v>
      </c>
      <c r="F55" s="132">
        <f>+SUM(F56:F61)</f>
        <v>0</v>
      </c>
      <c r="G55" s="28">
        <f t="shared" si="20"/>
        <v>0</v>
      </c>
      <c r="H55" s="132">
        <f t="shared" si="20"/>
        <v>110</v>
      </c>
      <c r="I55" s="28">
        <f t="shared" si="20"/>
        <v>-45</v>
      </c>
      <c r="J55" s="132">
        <f t="shared" si="20"/>
        <v>-14</v>
      </c>
      <c r="K55" s="28">
        <f t="shared" si="20"/>
        <v>-5</v>
      </c>
      <c r="L55" s="132">
        <f t="shared" si="20"/>
        <v>0</v>
      </c>
      <c r="M55" s="28">
        <f t="shared" si="20"/>
        <v>0</v>
      </c>
      <c r="N55" s="130">
        <f>+SUM(N56:N61)</f>
        <v>199</v>
      </c>
      <c r="O55" s="195">
        <f>+(N55-B55)/B55</f>
        <v>0.24375</v>
      </c>
    </row>
    <row r="56" spans="1:15" ht="12.75">
      <c r="A56" s="7" t="s">
        <v>4270</v>
      </c>
      <c r="B56" s="136">
        <v>-1</v>
      </c>
      <c r="C56" s="137">
        <v>-30</v>
      </c>
      <c r="D56" s="29">
        <f aca="true" t="shared" si="21" ref="D56:D61">B56+C56</f>
        <v>-31</v>
      </c>
      <c r="E56" s="137"/>
      <c r="F56" s="137"/>
      <c r="G56" s="32"/>
      <c r="H56" s="137">
        <v>10</v>
      </c>
      <c r="I56" s="32">
        <v>-10</v>
      </c>
      <c r="J56" s="137"/>
      <c r="K56" s="32"/>
      <c r="L56" s="137"/>
      <c r="M56" s="32"/>
      <c r="N56" s="181">
        <f aca="true" t="shared" si="22" ref="N56:N61">+D56+SUM(E56:M56)</f>
        <v>-31</v>
      </c>
      <c r="O56" s="196">
        <f aca="true" t="shared" si="23" ref="O56:O61">+(N56-B56)/B56</f>
        <v>30</v>
      </c>
    </row>
    <row r="57" spans="1:15" ht="12.75">
      <c r="A57" s="7" t="s">
        <v>4271</v>
      </c>
      <c r="B57" s="136">
        <v>187</v>
      </c>
      <c r="C57" s="137">
        <v>0</v>
      </c>
      <c r="D57" s="29">
        <f t="shared" si="21"/>
        <v>187</v>
      </c>
      <c r="E57" s="137"/>
      <c r="F57" s="137"/>
      <c r="G57" s="32"/>
      <c r="H57" s="137">
        <v>21</v>
      </c>
      <c r="I57" s="32"/>
      <c r="J57" s="137"/>
      <c r="K57" s="32"/>
      <c r="L57" s="137"/>
      <c r="M57" s="32"/>
      <c r="N57" s="181">
        <f t="shared" si="22"/>
        <v>208</v>
      </c>
      <c r="O57" s="196">
        <f t="shared" si="23"/>
        <v>0.11229946524064172</v>
      </c>
    </row>
    <row r="58" spans="1:15" ht="12.75">
      <c r="A58" s="7" t="s">
        <v>2199</v>
      </c>
      <c r="B58" s="136">
        <v>-31</v>
      </c>
      <c r="C58" s="137">
        <v>67</v>
      </c>
      <c r="D58" s="29">
        <f t="shared" si="21"/>
        <v>36</v>
      </c>
      <c r="E58" s="137"/>
      <c r="F58" s="137"/>
      <c r="G58" s="32"/>
      <c r="H58" s="137"/>
      <c r="I58" s="32">
        <v>-30</v>
      </c>
      <c r="J58" s="137">
        <v>-14</v>
      </c>
      <c r="K58" s="32">
        <v>-5</v>
      </c>
      <c r="L58" s="137"/>
      <c r="M58" s="32"/>
      <c r="N58" s="181">
        <f t="shared" si="22"/>
        <v>-13</v>
      </c>
      <c r="O58" s="196">
        <f>+(N58-B58)/B58</f>
        <v>-0.5806451612903226</v>
      </c>
    </row>
    <row r="59" spans="1:15" ht="12.75">
      <c r="A59" s="7" t="s">
        <v>2200</v>
      </c>
      <c r="B59" s="136">
        <v>2</v>
      </c>
      <c r="C59" s="137">
        <v>1</v>
      </c>
      <c r="D59" s="29">
        <f t="shared" si="21"/>
        <v>3</v>
      </c>
      <c r="E59" s="137"/>
      <c r="F59" s="137"/>
      <c r="G59" s="32"/>
      <c r="H59" s="137">
        <v>79</v>
      </c>
      <c r="I59" s="32">
        <v>-5</v>
      </c>
      <c r="J59" s="137"/>
      <c r="K59" s="32"/>
      <c r="L59" s="137"/>
      <c r="M59" s="32"/>
      <c r="N59" s="181">
        <f t="shared" si="22"/>
        <v>77</v>
      </c>
      <c r="O59" s="196">
        <f t="shared" si="23"/>
        <v>37.5</v>
      </c>
    </row>
    <row r="60" spans="1:15" ht="12.75">
      <c r="A60" s="7" t="s">
        <v>2201</v>
      </c>
      <c r="B60" s="136">
        <v>0</v>
      </c>
      <c r="C60" s="137">
        <v>-5</v>
      </c>
      <c r="D60" s="29">
        <f t="shared" si="21"/>
        <v>-5</v>
      </c>
      <c r="E60" s="137"/>
      <c r="F60" s="137"/>
      <c r="G60" s="32"/>
      <c r="H60" s="137"/>
      <c r="I60" s="32"/>
      <c r="J60" s="137"/>
      <c r="K60" s="32"/>
      <c r="L60" s="137"/>
      <c r="M60" s="32"/>
      <c r="N60" s="181">
        <f t="shared" si="22"/>
        <v>-5</v>
      </c>
      <c r="O60" s="196" t="e">
        <f t="shared" si="23"/>
        <v>#DIV/0!</v>
      </c>
    </row>
    <row r="61" spans="1:15" ht="12.75">
      <c r="A61" s="7" t="s">
        <v>2202</v>
      </c>
      <c r="B61" s="136">
        <v>3</v>
      </c>
      <c r="C61" s="137">
        <v>-40</v>
      </c>
      <c r="D61" s="29">
        <f t="shared" si="21"/>
        <v>-37</v>
      </c>
      <c r="E61" s="137"/>
      <c r="F61" s="137"/>
      <c r="G61" s="32"/>
      <c r="H61" s="137"/>
      <c r="I61" s="32"/>
      <c r="J61" s="137"/>
      <c r="K61" s="32"/>
      <c r="L61" s="137"/>
      <c r="M61" s="32"/>
      <c r="N61" s="181">
        <f t="shared" si="22"/>
        <v>-37</v>
      </c>
      <c r="O61" s="196">
        <f t="shared" si="23"/>
        <v>-13.333333333333334</v>
      </c>
    </row>
    <row r="62" spans="1:15" ht="12.75">
      <c r="A62" s="64"/>
      <c r="B62" s="181"/>
      <c r="C62" s="134"/>
      <c r="D62" s="29"/>
      <c r="E62" s="134"/>
      <c r="F62" s="134"/>
      <c r="G62" s="30"/>
      <c r="H62" s="134"/>
      <c r="I62" s="30"/>
      <c r="J62" s="134"/>
      <c r="K62" s="30"/>
      <c r="L62" s="134"/>
      <c r="M62" s="30"/>
      <c r="N62" s="181"/>
      <c r="O62" s="194"/>
    </row>
    <row r="63" spans="1:15" s="129" customFormat="1" ht="15.75">
      <c r="A63" s="150" t="s">
        <v>2378</v>
      </c>
      <c r="B63" s="180">
        <f>+B65+B74+B88+B98</f>
        <v>15414</v>
      </c>
      <c r="C63" s="128">
        <f>+C65+C74+C88+C98</f>
        <v>-150</v>
      </c>
      <c r="D63" s="123">
        <f>+D65+D74+D88+D98</f>
        <v>15264</v>
      </c>
      <c r="E63" s="128">
        <f>+E65+E74+E88+E98</f>
        <v>0</v>
      </c>
      <c r="F63" s="128">
        <f>+F65+F74+F88+F98</f>
        <v>0</v>
      </c>
      <c r="G63" s="124">
        <f aca="true" t="shared" si="24" ref="G63:N63">+G65+G74+G88+G98</f>
        <v>178</v>
      </c>
      <c r="H63" s="128">
        <f t="shared" si="24"/>
        <v>379</v>
      </c>
      <c r="I63" s="124">
        <f t="shared" si="24"/>
        <v>-592</v>
      </c>
      <c r="J63" s="128">
        <f t="shared" si="24"/>
        <v>-62</v>
      </c>
      <c r="K63" s="124">
        <f t="shared" si="24"/>
        <v>-940</v>
      </c>
      <c r="L63" s="128">
        <f t="shared" si="24"/>
        <v>-54</v>
      </c>
      <c r="M63" s="124">
        <f t="shared" si="24"/>
        <v>-1</v>
      </c>
      <c r="N63" s="180">
        <f t="shared" si="24"/>
        <v>14172</v>
      </c>
      <c r="O63" s="193">
        <f>+(N63-B63)/B63</f>
        <v>-0.08057609964966914</v>
      </c>
    </row>
    <row r="64" spans="1:15" ht="12.75">
      <c r="A64" s="17"/>
      <c r="B64" s="182"/>
      <c r="C64" s="139"/>
      <c r="D64" s="37"/>
      <c r="E64" s="139"/>
      <c r="F64" s="139"/>
      <c r="G64" s="38"/>
      <c r="H64" s="139"/>
      <c r="I64" s="38"/>
      <c r="J64" s="139"/>
      <c r="K64" s="38"/>
      <c r="L64" s="139"/>
      <c r="M64" s="38"/>
      <c r="N64" s="182"/>
      <c r="O64" s="194"/>
    </row>
    <row r="65" spans="1:15" ht="12.75">
      <c r="A65" s="16" t="s">
        <v>2156</v>
      </c>
      <c r="B65" s="130">
        <f>+SUM(B66:B72)</f>
        <v>3306</v>
      </c>
      <c r="C65" s="131">
        <f>+SUM(C66:C72)</f>
        <v>-23</v>
      </c>
      <c r="D65" s="26">
        <f>+SUM(D66:D72)</f>
        <v>3283</v>
      </c>
      <c r="E65" s="131">
        <f aca="true" t="shared" si="25" ref="E65:N65">+SUM(E66:E72)</f>
        <v>0</v>
      </c>
      <c r="F65" s="131">
        <f t="shared" si="25"/>
        <v>0</v>
      </c>
      <c r="G65" s="27">
        <f t="shared" si="25"/>
        <v>0</v>
      </c>
      <c r="H65" s="131">
        <f t="shared" si="25"/>
        <v>0</v>
      </c>
      <c r="I65" s="27">
        <f t="shared" si="25"/>
        <v>-115</v>
      </c>
      <c r="J65" s="131">
        <f t="shared" si="25"/>
        <v>-73</v>
      </c>
      <c r="K65" s="27">
        <f t="shared" si="25"/>
        <v>-7</v>
      </c>
      <c r="L65" s="131">
        <f t="shared" si="25"/>
        <v>-54</v>
      </c>
      <c r="M65" s="27">
        <f t="shared" si="25"/>
        <v>3</v>
      </c>
      <c r="N65" s="130">
        <f t="shared" si="25"/>
        <v>3037</v>
      </c>
      <c r="O65" s="195">
        <f aca="true" t="shared" si="26" ref="O65:O70">+(N65-B65)/B65</f>
        <v>-0.08136721113127647</v>
      </c>
    </row>
    <row r="66" spans="1:15" ht="12.75">
      <c r="A66" s="6" t="s">
        <v>2157</v>
      </c>
      <c r="B66" s="136">
        <v>763</v>
      </c>
      <c r="C66" s="137">
        <v>-4</v>
      </c>
      <c r="D66" s="29">
        <f aca="true" t="shared" si="27" ref="D66:D72">B66+C66</f>
        <v>759</v>
      </c>
      <c r="E66" s="137"/>
      <c r="F66" s="137"/>
      <c r="G66" s="32"/>
      <c r="H66" s="137"/>
      <c r="I66" s="32"/>
      <c r="J66" s="137"/>
      <c r="K66" s="32"/>
      <c r="L66" s="137"/>
      <c r="M66" s="32"/>
      <c r="N66" s="181">
        <f aca="true" t="shared" si="28" ref="N66:N72">+D66+SUM(E66:M66)</f>
        <v>759</v>
      </c>
      <c r="O66" s="196">
        <f t="shared" si="26"/>
        <v>-0.005242463958060288</v>
      </c>
    </row>
    <row r="67" spans="1:15" ht="12.75">
      <c r="A67" s="6" t="s">
        <v>2158</v>
      </c>
      <c r="B67" s="136">
        <v>640</v>
      </c>
      <c r="C67" s="137">
        <v>-30</v>
      </c>
      <c r="D67" s="29">
        <f t="shared" si="27"/>
        <v>610</v>
      </c>
      <c r="E67" s="137"/>
      <c r="F67" s="137"/>
      <c r="G67" s="32"/>
      <c r="H67" s="137"/>
      <c r="I67" s="32"/>
      <c r="J67" s="137"/>
      <c r="K67" s="32"/>
      <c r="L67" s="137"/>
      <c r="M67" s="32"/>
      <c r="N67" s="181">
        <f t="shared" si="28"/>
        <v>610</v>
      </c>
      <c r="O67" s="196">
        <f t="shared" si="26"/>
        <v>-0.046875</v>
      </c>
    </row>
    <row r="68" spans="1:15" ht="12.75">
      <c r="A68" s="6" t="s">
        <v>4256</v>
      </c>
      <c r="B68" s="136">
        <v>745</v>
      </c>
      <c r="C68" s="137">
        <v>-3</v>
      </c>
      <c r="D68" s="29">
        <f t="shared" si="27"/>
        <v>742</v>
      </c>
      <c r="E68" s="137"/>
      <c r="F68" s="137"/>
      <c r="G68" s="32"/>
      <c r="H68" s="137"/>
      <c r="I68" s="32"/>
      <c r="J68" s="137">
        <v>-73</v>
      </c>
      <c r="K68" s="32"/>
      <c r="L68" s="137"/>
      <c r="M68" s="32">
        <v>3</v>
      </c>
      <c r="N68" s="181">
        <f t="shared" si="28"/>
        <v>672</v>
      </c>
      <c r="O68" s="196">
        <f t="shared" si="26"/>
        <v>-0.09798657718120805</v>
      </c>
    </row>
    <row r="69" spans="1:15" ht="12.75">
      <c r="A69" s="17" t="s">
        <v>2225</v>
      </c>
      <c r="B69" s="136">
        <v>-25</v>
      </c>
      <c r="C69" s="137">
        <v>23</v>
      </c>
      <c r="D69" s="29">
        <f t="shared" si="27"/>
        <v>-2</v>
      </c>
      <c r="E69" s="137"/>
      <c r="F69" s="137"/>
      <c r="G69" s="32"/>
      <c r="H69" s="137"/>
      <c r="I69" s="32"/>
      <c r="J69" s="137"/>
      <c r="K69" s="32"/>
      <c r="L69" s="137">
        <v>-54</v>
      </c>
      <c r="M69" s="32"/>
      <c r="N69" s="181">
        <f t="shared" si="28"/>
        <v>-56</v>
      </c>
      <c r="O69" s="196">
        <f t="shared" si="26"/>
        <v>1.24</v>
      </c>
    </row>
    <row r="70" spans="1:15" ht="12.75">
      <c r="A70" s="6" t="s">
        <v>4257</v>
      </c>
      <c r="B70" s="136">
        <v>213</v>
      </c>
      <c r="C70" s="137">
        <v>-9</v>
      </c>
      <c r="D70" s="29">
        <f t="shared" si="27"/>
        <v>204</v>
      </c>
      <c r="E70" s="137"/>
      <c r="F70" s="137"/>
      <c r="G70" s="32"/>
      <c r="H70" s="137"/>
      <c r="I70" s="32">
        <v>-115</v>
      </c>
      <c r="J70" s="137"/>
      <c r="K70" s="32"/>
      <c r="L70" s="137"/>
      <c r="M70" s="32"/>
      <c r="N70" s="181">
        <f t="shared" si="28"/>
        <v>89</v>
      </c>
      <c r="O70" s="196">
        <f t="shared" si="26"/>
        <v>-0.5821596244131455</v>
      </c>
    </row>
    <row r="71" spans="1:15" ht="13.5" customHeight="1">
      <c r="A71" s="7" t="s">
        <v>2386</v>
      </c>
      <c r="B71" s="136">
        <v>955</v>
      </c>
      <c r="C71" s="137"/>
      <c r="D71" s="29">
        <f t="shared" si="27"/>
        <v>955</v>
      </c>
      <c r="E71" s="137"/>
      <c r="F71" s="137"/>
      <c r="G71" s="32"/>
      <c r="H71" s="137"/>
      <c r="I71" s="32"/>
      <c r="J71" s="137"/>
      <c r="K71" s="32">
        <v>-7</v>
      </c>
      <c r="L71" s="137"/>
      <c r="M71" s="32"/>
      <c r="N71" s="181">
        <f t="shared" si="28"/>
        <v>948</v>
      </c>
      <c r="O71" s="196">
        <f>+(N71-B71)/B71</f>
        <v>-0.007329842931937173</v>
      </c>
    </row>
    <row r="72" spans="1:15" ht="12.75">
      <c r="A72" s="7" t="s">
        <v>2387</v>
      </c>
      <c r="B72" s="136">
        <v>15</v>
      </c>
      <c r="C72" s="137"/>
      <c r="D72" s="29">
        <f t="shared" si="27"/>
        <v>15</v>
      </c>
      <c r="E72" s="137"/>
      <c r="F72" s="137"/>
      <c r="G72" s="32"/>
      <c r="H72" s="137"/>
      <c r="I72" s="32"/>
      <c r="J72" s="137"/>
      <c r="K72" s="32"/>
      <c r="L72" s="137"/>
      <c r="M72" s="32"/>
      <c r="N72" s="181">
        <f t="shared" si="28"/>
        <v>15</v>
      </c>
      <c r="O72" s="196">
        <f>+(N72-B72)/B72</f>
        <v>0</v>
      </c>
    </row>
    <row r="73" spans="1:15" ht="12.75">
      <c r="A73" s="17"/>
      <c r="B73" s="182"/>
      <c r="C73" s="139"/>
      <c r="D73" s="37"/>
      <c r="E73" s="139"/>
      <c r="F73" s="139"/>
      <c r="G73" s="38"/>
      <c r="H73" s="139"/>
      <c r="I73" s="38"/>
      <c r="J73" s="139"/>
      <c r="K73" s="38"/>
      <c r="L73" s="139"/>
      <c r="M73" s="38"/>
      <c r="N73" s="182"/>
      <c r="O73" s="194"/>
    </row>
    <row r="74" spans="1:15" ht="12.75">
      <c r="A74" s="16" t="s">
        <v>2234</v>
      </c>
      <c r="B74" s="130">
        <f>+SUM(B75:B86)</f>
        <v>3696</v>
      </c>
      <c r="C74" s="131">
        <f>+SUM(C75:C86)</f>
        <v>-51</v>
      </c>
      <c r="D74" s="26">
        <f>+SUM(D75:D86)</f>
        <v>3645</v>
      </c>
      <c r="E74" s="131">
        <f>+SUM(E75:E86)</f>
        <v>0</v>
      </c>
      <c r="F74" s="131">
        <f>+SUM(F75:F86)</f>
        <v>0</v>
      </c>
      <c r="G74" s="27">
        <f aca="true" t="shared" si="29" ref="G74:N74">+SUM(G75:G86)</f>
        <v>166</v>
      </c>
      <c r="H74" s="131">
        <f t="shared" si="29"/>
        <v>371</v>
      </c>
      <c r="I74" s="27">
        <f t="shared" si="29"/>
        <v>-300</v>
      </c>
      <c r="J74" s="131">
        <f t="shared" si="29"/>
        <v>11</v>
      </c>
      <c r="K74" s="27">
        <f t="shared" si="29"/>
        <v>-899</v>
      </c>
      <c r="L74" s="131">
        <f t="shared" si="29"/>
        <v>0</v>
      </c>
      <c r="M74" s="27">
        <f t="shared" si="29"/>
        <v>0</v>
      </c>
      <c r="N74" s="130">
        <f t="shared" si="29"/>
        <v>2994</v>
      </c>
      <c r="O74" s="195">
        <f>+(N74-B74)/B74</f>
        <v>-0.18993506493506493</v>
      </c>
    </row>
    <row r="75" spans="1:15" ht="12.75">
      <c r="A75" s="65" t="s">
        <v>2379</v>
      </c>
      <c r="B75" s="136">
        <v>-1126</v>
      </c>
      <c r="C75" s="137">
        <v>-1375</v>
      </c>
      <c r="D75" s="29">
        <f aca="true" t="shared" si="30" ref="D75:D86">B75+C75</f>
        <v>-2501</v>
      </c>
      <c r="E75" s="137"/>
      <c r="F75" s="137"/>
      <c r="G75" s="32"/>
      <c r="H75" s="137"/>
      <c r="I75" s="32"/>
      <c r="J75" s="137"/>
      <c r="K75" s="32">
        <v>-177</v>
      </c>
      <c r="L75" s="137"/>
      <c r="M75" s="32"/>
      <c r="N75" s="181">
        <f aca="true" t="shared" si="31" ref="N75:N86">+D75+SUM(E75:M75)</f>
        <v>-2678</v>
      </c>
      <c r="O75" s="196">
        <f aca="true" t="shared" si="32" ref="O75:O85">+(N75-B75)/B75</f>
        <v>1.3783303730017762</v>
      </c>
    </row>
    <row r="76" spans="1:15" ht="12.75">
      <c r="A76" s="65" t="s">
        <v>2380</v>
      </c>
      <c r="B76" s="136">
        <v>-282</v>
      </c>
      <c r="C76" s="137">
        <v>285</v>
      </c>
      <c r="D76" s="29">
        <f t="shared" si="30"/>
        <v>3</v>
      </c>
      <c r="E76" s="137"/>
      <c r="F76" s="137"/>
      <c r="G76" s="32"/>
      <c r="H76" s="137"/>
      <c r="I76" s="32"/>
      <c r="J76" s="137"/>
      <c r="K76" s="32"/>
      <c r="L76" s="137"/>
      <c r="M76" s="32"/>
      <c r="N76" s="181">
        <f t="shared" si="31"/>
        <v>3</v>
      </c>
      <c r="O76" s="196">
        <f t="shared" si="32"/>
        <v>-1.0106382978723405</v>
      </c>
    </row>
    <row r="77" spans="1:15" ht="12.75">
      <c r="A77" s="65" t="s">
        <v>5916</v>
      </c>
      <c r="B77" s="136">
        <v>-3101</v>
      </c>
      <c r="C77" s="137">
        <v>-22</v>
      </c>
      <c r="D77" s="29">
        <f t="shared" si="30"/>
        <v>-3123</v>
      </c>
      <c r="E77" s="137"/>
      <c r="F77" s="137"/>
      <c r="G77" s="32"/>
      <c r="H77" s="137">
        <f>30+12</f>
        <v>42</v>
      </c>
      <c r="I77" s="32"/>
      <c r="J77" s="137"/>
      <c r="K77" s="32">
        <v>-270</v>
      </c>
      <c r="L77" s="137"/>
      <c r="M77" s="32">
        <v>-15</v>
      </c>
      <c r="N77" s="181">
        <f t="shared" si="31"/>
        <v>-3366</v>
      </c>
      <c r="O77" s="196">
        <f>+(N77-B77)/B77</f>
        <v>0.0854563044179297</v>
      </c>
    </row>
    <row r="78" spans="1:15" ht="12.75">
      <c r="A78" s="65" t="s">
        <v>5917</v>
      </c>
      <c r="B78" s="136">
        <v>3265</v>
      </c>
      <c r="C78" s="137">
        <v>-96</v>
      </c>
      <c r="D78" s="29">
        <f t="shared" si="30"/>
        <v>3169</v>
      </c>
      <c r="E78" s="137"/>
      <c r="F78" s="137"/>
      <c r="G78" s="32"/>
      <c r="H78" s="137">
        <f>-14+22+4</f>
        <v>12</v>
      </c>
      <c r="I78" s="32">
        <v>-20</v>
      </c>
      <c r="J78" s="137">
        <v>11</v>
      </c>
      <c r="K78" s="32">
        <v>-34</v>
      </c>
      <c r="L78" s="137"/>
      <c r="M78" s="32">
        <v>27</v>
      </c>
      <c r="N78" s="181">
        <f t="shared" si="31"/>
        <v>3165</v>
      </c>
      <c r="O78" s="196">
        <f t="shared" si="32"/>
        <v>-0.030627871362940276</v>
      </c>
    </row>
    <row r="79" spans="1:15" ht="12.75">
      <c r="A79" s="65" t="s">
        <v>2381</v>
      </c>
      <c r="B79" s="136">
        <v>-1025</v>
      </c>
      <c r="C79" s="137">
        <v>-150</v>
      </c>
      <c r="D79" s="29">
        <f t="shared" si="30"/>
        <v>-1175</v>
      </c>
      <c r="E79" s="137"/>
      <c r="F79" s="137"/>
      <c r="G79" s="32"/>
      <c r="H79" s="137"/>
      <c r="I79" s="32">
        <v>-40</v>
      </c>
      <c r="J79" s="137"/>
      <c r="K79" s="32">
        <v>-115</v>
      </c>
      <c r="L79" s="137"/>
      <c r="M79" s="32"/>
      <c r="N79" s="181">
        <f t="shared" si="31"/>
        <v>-1330</v>
      </c>
      <c r="O79" s="196">
        <f t="shared" si="32"/>
        <v>0.2975609756097561</v>
      </c>
    </row>
    <row r="80" spans="1:15" ht="12.75">
      <c r="A80" s="65" t="s">
        <v>2222</v>
      </c>
      <c r="B80" s="136">
        <v>-165</v>
      </c>
      <c r="C80" s="137">
        <v>-27</v>
      </c>
      <c r="D80" s="29">
        <f t="shared" si="30"/>
        <v>-192</v>
      </c>
      <c r="E80" s="137"/>
      <c r="F80" s="137"/>
      <c r="G80" s="32"/>
      <c r="H80" s="137">
        <v>177</v>
      </c>
      <c r="I80" s="32"/>
      <c r="J80" s="137"/>
      <c r="K80" s="32">
        <f>-80+-32</f>
        <v>-112</v>
      </c>
      <c r="L80" s="137"/>
      <c r="M80" s="32"/>
      <c r="N80" s="181">
        <f t="shared" si="31"/>
        <v>-127</v>
      </c>
      <c r="O80" s="196">
        <f t="shared" si="32"/>
        <v>-0.23030303030303031</v>
      </c>
    </row>
    <row r="81" spans="1:15" ht="12.75">
      <c r="A81" s="65" t="s">
        <v>5918</v>
      </c>
      <c r="B81" s="136">
        <v>4160</v>
      </c>
      <c r="C81" s="137">
        <v>91</v>
      </c>
      <c r="D81" s="29">
        <f t="shared" si="30"/>
        <v>4251</v>
      </c>
      <c r="E81" s="137"/>
      <c r="F81" s="137"/>
      <c r="G81" s="32"/>
      <c r="H81" s="137">
        <v>80</v>
      </c>
      <c r="I81" s="32">
        <v>-80</v>
      </c>
      <c r="J81" s="137"/>
      <c r="K81" s="32">
        <v>-70</v>
      </c>
      <c r="L81" s="137"/>
      <c r="M81" s="32"/>
      <c r="N81" s="181">
        <f t="shared" si="31"/>
        <v>4181</v>
      </c>
      <c r="O81" s="196">
        <f t="shared" si="32"/>
        <v>0.005048076923076923</v>
      </c>
    </row>
    <row r="82" spans="1:15" ht="12.75">
      <c r="A82" s="65" t="s">
        <v>2221</v>
      </c>
      <c r="B82" s="136">
        <v>-361</v>
      </c>
      <c r="C82" s="137">
        <v>196</v>
      </c>
      <c r="D82" s="29">
        <f t="shared" si="30"/>
        <v>-165</v>
      </c>
      <c r="E82" s="137"/>
      <c r="F82" s="137"/>
      <c r="G82" s="32">
        <v>166</v>
      </c>
      <c r="H82" s="137"/>
      <c r="I82" s="32"/>
      <c r="J82" s="137"/>
      <c r="K82" s="32">
        <v>-59</v>
      </c>
      <c r="L82" s="137"/>
      <c r="M82" s="32">
        <v>-12</v>
      </c>
      <c r="N82" s="181">
        <f t="shared" si="31"/>
        <v>-70</v>
      </c>
      <c r="O82" s="196">
        <f t="shared" si="32"/>
        <v>-0.8060941828254847</v>
      </c>
    </row>
    <row r="83" spans="1:15" ht="12.75" customHeight="1">
      <c r="A83" s="65" t="s">
        <v>5919</v>
      </c>
      <c r="B83" s="136">
        <v>-59</v>
      </c>
      <c r="C83" s="137">
        <v>1</v>
      </c>
      <c r="D83" s="29">
        <f t="shared" si="30"/>
        <v>-58</v>
      </c>
      <c r="E83" s="137"/>
      <c r="F83" s="137"/>
      <c r="G83" s="32"/>
      <c r="H83" s="137"/>
      <c r="I83" s="32"/>
      <c r="J83" s="137"/>
      <c r="K83" s="32"/>
      <c r="L83" s="137"/>
      <c r="M83" s="32"/>
      <c r="N83" s="181">
        <f t="shared" si="31"/>
        <v>-58</v>
      </c>
      <c r="O83" s="196">
        <f t="shared" si="32"/>
        <v>-0.01694915254237288</v>
      </c>
    </row>
    <row r="84" spans="1:15" ht="12.75" customHeight="1">
      <c r="A84" s="65" t="s">
        <v>2382</v>
      </c>
      <c r="B84" s="136">
        <v>-206</v>
      </c>
      <c r="C84" s="137">
        <v>-1</v>
      </c>
      <c r="D84" s="29">
        <f t="shared" si="30"/>
        <v>-207</v>
      </c>
      <c r="E84" s="137"/>
      <c r="F84" s="137"/>
      <c r="G84" s="32"/>
      <c r="H84" s="137"/>
      <c r="I84" s="32"/>
      <c r="J84" s="137"/>
      <c r="K84" s="32"/>
      <c r="L84" s="137"/>
      <c r="M84" s="32"/>
      <c r="N84" s="181">
        <f t="shared" si="31"/>
        <v>-207</v>
      </c>
      <c r="O84" s="196">
        <f t="shared" si="32"/>
        <v>0.0048543689320388345</v>
      </c>
    </row>
    <row r="85" spans="1:15" ht="12.75" customHeight="1">
      <c r="A85" s="65" t="s">
        <v>5920</v>
      </c>
      <c r="B85" s="136">
        <v>2404</v>
      </c>
      <c r="C85" s="137">
        <v>-47</v>
      </c>
      <c r="D85" s="29">
        <f t="shared" si="30"/>
        <v>2357</v>
      </c>
      <c r="E85" s="137"/>
      <c r="F85" s="137"/>
      <c r="G85" s="32"/>
      <c r="H85" s="137">
        <v>60</v>
      </c>
      <c r="I85" s="32">
        <v>-160</v>
      </c>
      <c r="J85" s="137"/>
      <c r="K85" s="32">
        <v>-62</v>
      </c>
      <c r="L85" s="137"/>
      <c r="M85" s="32"/>
      <c r="N85" s="181">
        <f t="shared" si="31"/>
        <v>2195</v>
      </c>
      <c r="O85" s="196">
        <f t="shared" si="32"/>
        <v>-0.08693843594009984</v>
      </c>
    </row>
    <row r="86" spans="1:15" ht="12.75" customHeight="1">
      <c r="A86" s="65" t="s">
        <v>1669</v>
      </c>
      <c r="B86" s="136">
        <v>192</v>
      </c>
      <c r="C86" s="137">
        <v>1094</v>
      </c>
      <c r="D86" s="29">
        <f t="shared" si="30"/>
        <v>1286</v>
      </c>
      <c r="E86" s="137"/>
      <c r="F86" s="137"/>
      <c r="G86" s="32"/>
      <c r="H86" s="137"/>
      <c r="I86" s="32"/>
      <c r="J86" s="137"/>
      <c r="K86" s="32"/>
      <c r="L86" s="137"/>
      <c r="M86" s="32"/>
      <c r="N86" s="181">
        <f t="shared" si="31"/>
        <v>1286</v>
      </c>
      <c r="O86" s="196">
        <f>+(N86-B86)/B86</f>
        <v>5.697916666666667</v>
      </c>
    </row>
    <row r="87" spans="1:15" ht="12.75">
      <c r="A87" s="17"/>
      <c r="B87" s="136"/>
      <c r="C87" s="137"/>
      <c r="D87" s="31"/>
      <c r="E87" s="137"/>
      <c r="F87" s="137"/>
      <c r="G87" s="32"/>
      <c r="H87" s="137"/>
      <c r="I87" s="32"/>
      <c r="J87" s="137"/>
      <c r="K87" s="32"/>
      <c r="L87" s="137"/>
      <c r="M87" s="32"/>
      <c r="N87" s="136"/>
      <c r="O87" s="197"/>
    </row>
    <row r="88" spans="1:15" ht="12.75">
      <c r="A88" s="18" t="s">
        <v>2388</v>
      </c>
      <c r="B88" s="130">
        <f aca="true" t="shared" si="33" ref="B88:M88">+SUM(B89:B96)</f>
        <v>5263</v>
      </c>
      <c r="C88" s="132">
        <f t="shared" si="33"/>
        <v>-15</v>
      </c>
      <c r="D88" s="26">
        <f aca="true" t="shared" si="34" ref="D88:I88">+SUM(D89:D96)</f>
        <v>5248</v>
      </c>
      <c r="E88" s="132">
        <f t="shared" si="34"/>
        <v>0</v>
      </c>
      <c r="F88" s="132">
        <f t="shared" si="34"/>
        <v>0</v>
      </c>
      <c r="G88" s="28">
        <f t="shared" si="34"/>
        <v>12</v>
      </c>
      <c r="H88" s="132">
        <f t="shared" si="34"/>
        <v>8</v>
      </c>
      <c r="I88" s="28">
        <f t="shared" si="34"/>
        <v>-133</v>
      </c>
      <c r="J88" s="132">
        <f t="shared" si="33"/>
        <v>0</v>
      </c>
      <c r="K88" s="28">
        <f t="shared" si="33"/>
        <v>-34</v>
      </c>
      <c r="L88" s="132">
        <f t="shared" si="33"/>
        <v>0</v>
      </c>
      <c r="M88" s="28">
        <f t="shared" si="33"/>
        <v>-34</v>
      </c>
      <c r="N88" s="130">
        <f>+SUM(N89:N96)</f>
        <v>5067</v>
      </c>
      <c r="O88" s="195">
        <f>+(N88-B88)/B88</f>
        <v>-0.03724111723351701</v>
      </c>
    </row>
    <row r="89" spans="1:15" ht="12.75">
      <c r="A89" s="12" t="s">
        <v>2208</v>
      </c>
      <c r="B89" s="136">
        <v>2075</v>
      </c>
      <c r="C89" s="137">
        <v>55</v>
      </c>
      <c r="D89" s="29">
        <f aca="true" t="shared" si="35" ref="D89:D96">B89+C89</f>
        <v>2130</v>
      </c>
      <c r="E89" s="137"/>
      <c r="F89" s="137"/>
      <c r="G89" s="32">
        <v>12</v>
      </c>
      <c r="H89" s="137">
        <v>8</v>
      </c>
      <c r="I89" s="32">
        <v>-118</v>
      </c>
      <c r="J89" s="137"/>
      <c r="K89" s="32"/>
      <c r="L89" s="137"/>
      <c r="M89" s="32"/>
      <c r="N89" s="181">
        <f aca="true" t="shared" si="36" ref="N89:N96">+D89+SUM(E89:M89)</f>
        <v>2032</v>
      </c>
      <c r="O89" s="196">
        <f aca="true" t="shared" si="37" ref="O89:O96">+(N89-B89)/B89</f>
        <v>-0.02072289156626506</v>
      </c>
    </row>
    <row r="90" spans="1:15" ht="12.75">
      <c r="A90" s="12" t="s">
        <v>2233</v>
      </c>
      <c r="B90" s="136">
        <v>98</v>
      </c>
      <c r="C90" s="137">
        <v>-3</v>
      </c>
      <c r="D90" s="29">
        <f t="shared" si="35"/>
        <v>95</v>
      </c>
      <c r="E90" s="137"/>
      <c r="F90" s="137"/>
      <c r="G90" s="32"/>
      <c r="H90" s="137"/>
      <c r="I90" s="32"/>
      <c r="J90" s="137"/>
      <c r="K90" s="32"/>
      <c r="L90" s="137"/>
      <c r="M90" s="32"/>
      <c r="N90" s="181">
        <f t="shared" si="36"/>
        <v>95</v>
      </c>
      <c r="O90" s="196">
        <f t="shared" si="37"/>
        <v>-0.030612244897959183</v>
      </c>
    </row>
    <row r="91" spans="1:15" ht="12.75">
      <c r="A91" s="12" t="s">
        <v>2209</v>
      </c>
      <c r="B91" s="136">
        <v>151</v>
      </c>
      <c r="C91" s="137">
        <v>39</v>
      </c>
      <c r="D91" s="29">
        <f t="shared" si="35"/>
        <v>190</v>
      </c>
      <c r="E91" s="137"/>
      <c r="F91" s="137"/>
      <c r="G91" s="32"/>
      <c r="H91" s="137"/>
      <c r="I91" s="32"/>
      <c r="J91" s="137"/>
      <c r="K91" s="32">
        <v>-1</v>
      </c>
      <c r="L91" s="137"/>
      <c r="M91" s="32"/>
      <c r="N91" s="181">
        <f t="shared" si="36"/>
        <v>189</v>
      </c>
      <c r="O91" s="196">
        <f t="shared" si="37"/>
        <v>0.25165562913907286</v>
      </c>
    </row>
    <row r="92" spans="1:15" ht="12.75">
      <c r="A92" s="12" t="s">
        <v>2210</v>
      </c>
      <c r="B92" s="136">
        <v>15</v>
      </c>
      <c r="C92" s="137">
        <v>12</v>
      </c>
      <c r="D92" s="29">
        <f t="shared" si="35"/>
        <v>27</v>
      </c>
      <c r="E92" s="137"/>
      <c r="F92" s="137"/>
      <c r="G92" s="32"/>
      <c r="H92" s="137"/>
      <c r="I92" s="32"/>
      <c r="J92" s="137"/>
      <c r="K92" s="32"/>
      <c r="L92" s="137"/>
      <c r="M92" s="32"/>
      <c r="N92" s="181">
        <f t="shared" si="36"/>
        <v>27</v>
      </c>
      <c r="O92" s="196">
        <f t="shared" si="37"/>
        <v>0.8</v>
      </c>
    </row>
    <row r="93" spans="1:15" ht="12.75">
      <c r="A93" s="12" t="s">
        <v>2211</v>
      </c>
      <c r="B93" s="136">
        <v>75</v>
      </c>
      <c r="C93" s="137">
        <v>0</v>
      </c>
      <c r="D93" s="29">
        <f t="shared" si="35"/>
        <v>75</v>
      </c>
      <c r="E93" s="137"/>
      <c r="F93" s="137"/>
      <c r="G93" s="32"/>
      <c r="H93" s="137"/>
      <c r="I93" s="32"/>
      <c r="J93" s="137"/>
      <c r="K93" s="32"/>
      <c r="L93" s="137"/>
      <c r="M93" s="32"/>
      <c r="N93" s="181">
        <f t="shared" si="36"/>
        <v>75</v>
      </c>
      <c r="O93" s="196">
        <f t="shared" si="37"/>
        <v>0</v>
      </c>
    </row>
    <row r="94" spans="1:15" ht="12.75">
      <c r="A94" s="12" t="s">
        <v>2212</v>
      </c>
      <c r="B94" s="136">
        <v>154</v>
      </c>
      <c r="C94" s="137">
        <v>1</v>
      </c>
      <c r="D94" s="29">
        <f t="shared" si="35"/>
        <v>155</v>
      </c>
      <c r="E94" s="137"/>
      <c r="F94" s="137"/>
      <c r="G94" s="32"/>
      <c r="H94" s="137"/>
      <c r="I94" s="32"/>
      <c r="J94" s="137"/>
      <c r="K94" s="32"/>
      <c r="L94" s="137"/>
      <c r="M94" s="32"/>
      <c r="N94" s="181">
        <f t="shared" si="36"/>
        <v>155</v>
      </c>
      <c r="O94" s="196">
        <f t="shared" si="37"/>
        <v>0.006493506493506494</v>
      </c>
    </row>
    <row r="95" spans="1:15" ht="12.75">
      <c r="A95" s="12" t="s">
        <v>2213</v>
      </c>
      <c r="B95" s="136">
        <v>2267</v>
      </c>
      <c r="C95" s="137">
        <v>-102</v>
      </c>
      <c r="D95" s="29">
        <f t="shared" si="35"/>
        <v>2165</v>
      </c>
      <c r="E95" s="137"/>
      <c r="F95" s="137"/>
      <c r="G95" s="32"/>
      <c r="H95" s="137"/>
      <c r="I95" s="32">
        <v>-15</v>
      </c>
      <c r="J95" s="137"/>
      <c r="K95" s="32">
        <f>-25+-7+-1</f>
        <v>-33</v>
      </c>
      <c r="L95" s="137"/>
      <c r="M95" s="32">
        <v>-34</v>
      </c>
      <c r="N95" s="181">
        <f t="shared" si="36"/>
        <v>2083</v>
      </c>
      <c r="O95" s="196">
        <f t="shared" si="37"/>
        <v>-0.0811645346272607</v>
      </c>
    </row>
    <row r="96" spans="1:15" ht="12.75">
      <c r="A96" s="206" t="s">
        <v>2384</v>
      </c>
      <c r="B96" s="177">
        <v>428</v>
      </c>
      <c r="C96" s="169">
        <v>-17</v>
      </c>
      <c r="D96" s="35">
        <f t="shared" si="35"/>
        <v>411</v>
      </c>
      <c r="E96" s="169"/>
      <c r="F96" s="169"/>
      <c r="G96" s="170"/>
      <c r="H96" s="169"/>
      <c r="I96" s="170"/>
      <c r="J96" s="169"/>
      <c r="K96" s="170"/>
      <c r="L96" s="169"/>
      <c r="M96" s="170"/>
      <c r="N96" s="204">
        <f t="shared" si="36"/>
        <v>411</v>
      </c>
      <c r="O96" s="205">
        <f t="shared" si="37"/>
        <v>-0.0397196261682243</v>
      </c>
    </row>
    <row r="97" spans="1:15" ht="12.75">
      <c r="A97" s="18"/>
      <c r="B97" s="182"/>
      <c r="C97" s="139"/>
      <c r="D97" s="37"/>
      <c r="E97" s="139"/>
      <c r="F97" s="139"/>
      <c r="G97" s="38"/>
      <c r="H97" s="139"/>
      <c r="I97" s="38"/>
      <c r="J97" s="139"/>
      <c r="K97" s="32"/>
      <c r="L97" s="137"/>
      <c r="M97" s="32"/>
      <c r="N97" s="182"/>
      <c r="O97" s="194"/>
    </row>
    <row r="98" spans="1:15" ht="12.75">
      <c r="A98" s="18" t="s">
        <v>2385</v>
      </c>
      <c r="B98" s="130">
        <f>+SUM(B99:B104)</f>
        <v>3149</v>
      </c>
      <c r="C98" s="131">
        <f>+SUM(C99:C104)</f>
        <v>-61</v>
      </c>
      <c r="D98" s="26">
        <f>+SUM(D99:D104)</f>
        <v>3088</v>
      </c>
      <c r="E98" s="131">
        <f>+SUM(E99:E104)</f>
        <v>0</v>
      </c>
      <c r="F98" s="131">
        <f>+SUM(F99:F104)</f>
        <v>0</v>
      </c>
      <c r="G98" s="27">
        <f aca="true" t="shared" si="38" ref="G98:N98">+SUM(G99:G104)</f>
        <v>0</v>
      </c>
      <c r="H98" s="131">
        <f t="shared" si="38"/>
        <v>0</v>
      </c>
      <c r="I98" s="27">
        <f t="shared" si="38"/>
        <v>-44</v>
      </c>
      <c r="J98" s="131">
        <f t="shared" si="38"/>
        <v>0</v>
      </c>
      <c r="K98" s="27">
        <f t="shared" si="38"/>
        <v>0</v>
      </c>
      <c r="L98" s="131">
        <f t="shared" si="38"/>
        <v>0</v>
      </c>
      <c r="M98" s="27">
        <f t="shared" si="38"/>
        <v>30</v>
      </c>
      <c r="N98" s="130">
        <f t="shared" si="38"/>
        <v>3074</v>
      </c>
      <c r="O98" s="195">
        <f aca="true" t="shared" si="39" ref="O98:O103">+(N98-B98)/B98</f>
        <v>-0.023817084788821847</v>
      </c>
    </row>
    <row r="99" spans="1:15" ht="12.75">
      <c r="A99" s="7" t="s">
        <v>4261</v>
      </c>
      <c r="B99" s="136">
        <v>180</v>
      </c>
      <c r="C99" s="137">
        <v>-49</v>
      </c>
      <c r="D99" s="29">
        <f aca="true" t="shared" si="40" ref="D99:D104">B99+C99</f>
        <v>131</v>
      </c>
      <c r="E99" s="137"/>
      <c r="F99" s="137"/>
      <c r="G99" s="32"/>
      <c r="H99" s="137"/>
      <c r="I99" s="32"/>
      <c r="J99" s="137"/>
      <c r="K99" s="32"/>
      <c r="L99" s="137"/>
      <c r="M99" s="32"/>
      <c r="N99" s="181">
        <f aca="true" t="shared" si="41" ref="N99:N104">+D99+SUM(E99:M99)</f>
        <v>131</v>
      </c>
      <c r="O99" s="196">
        <f t="shared" si="39"/>
        <v>-0.2722222222222222</v>
      </c>
    </row>
    <row r="100" spans="1:15" ht="12.75">
      <c r="A100" s="7" t="s">
        <v>5908</v>
      </c>
      <c r="B100" s="136">
        <v>1121</v>
      </c>
      <c r="C100" s="137">
        <v>-38</v>
      </c>
      <c r="D100" s="29">
        <f t="shared" si="40"/>
        <v>1083</v>
      </c>
      <c r="E100" s="137"/>
      <c r="F100" s="137"/>
      <c r="G100" s="32"/>
      <c r="H100" s="137"/>
      <c r="I100" s="32">
        <v>-44</v>
      </c>
      <c r="J100" s="137"/>
      <c r="K100" s="32"/>
      <c r="L100" s="137"/>
      <c r="M100" s="32"/>
      <c r="N100" s="181">
        <f t="shared" si="41"/>
        <v>1039</v>
      </c>
      <c r="O100" s="196">
        <f t="shared" si="39"/>
        <v>-0.07314897413024085</v>
      </c>
    </row>
    <row r="101" spans="1:15" ht="12.75">
      <c r="A101" s="7" t="s">
        <v>5909</v>
      </c>
      <c r="B101" s="136">
        <v>1452</v>
      </c>
      <c r="C101" s="137">
        <v>59</v>
      </c>
      <c r="D101" s="29">
        <f t="shared" si="40"/>
        <v>1511</v>
      </c>
      <c r="E101" s="137"/>
      <c r="F101" s="137"/>
      <c r="G101" s="32"/>
      <c r="H101" s="137"/>
      <c r="I101" s="32">
        <v>0</v>
      </c>
      <c r="J101" s="137"/>
      <c r="K101" s="32"/>
      <c r="L101" s="137"/>
      <c r="M101" s="32">
        <v>30</v>
      </c>
      <c r="N101" s="181">
        <f t="shared" si="41"/>
        <v>1541</v>
      </c>
      <c r="O101" s="196">
        <f t="shared" si="39"/>
        <v>0.06129476584022039</v>
      </c>
    </row>
    <row r="102" spans="1:15" ht="14.25" customHeight="1">
      <c r="A102" s="7" t="s">
        <v>2386</v>
      </c>
      <c r="B102" s="136">
        <v>134</v>
      </c>
      <c r="C102" s="137">
        <v>-27</v>
      </c>
      <c r="D102" s="29">
        <f t="shared" si="40"/>
        <v>107</v>
      </c>
      <c r="E102" s="137"/>
      <c r="F102" s="137"/>
      <c r="G102" s="32"/>
      <c r="H102" s="137"/>
      <c r="I102" s="32"/>
      <c r="J102" s="137"/>
      <c r="K102" s="32"/>
      <c r="L102" s="137"/>
      <c r="M102" s="32"/>
      <c r="N102" s="181">
        <f t="shared" si="41"/>
        <v>107</v>
      </c>
      <c r="O102" s="196">
        <f t="shared" si="39"/>
        <v>-0.20149253731343283</v>
      </c>
    </row>
    <row r="103" spans="1:15" ht="12.75">
      <c r="A103" s="7" t="s">
        <v>4268</v>
      </c>
      <c r="B103" s="136">
        <v>-2</v>
      </c>
      <c r="C103" s="137"/>
      <c r="D103" s="29">
        <f t="shared" si="40"/>
        <v>-2</v>
      </c>
      <c r="E103" s="137"/>
      <c r="F103" s="137"/>
      <c r="G103" s="32"/>
      <c r="H103" s="137"/>
      <c r="I103" s="32"/>
      <c r="J103" s="137"/>
      <c r="K103" s="32"/>
      <c r="L103" s="137"/>
      <c r="M103" s="32"/>
      <c r="N103" s="181">
        <f t="shared" si="41"/>
        <v>-2</v>
      </c>
      <c r="O103" s="196">
        <f t="shared" si="39"/>
        <v>0</v>
      </c>
    </row>
    <row r="104" spans="1:15" ht="12.75">
      <c r="A104" s="7" t="s">
        <v>2387</v>
      </c>
      <c r="B104" s="136">
        <v>264</v>
      </c>
      <c r="C104" s="137">
        <v>-6</v>
      </c>
      <c r="D104" s="29">
        <f t="shared" si="40"/>
        <v>258</v>
      </c>
      <c r="E104" s="137"/>
      <c r="F104" s="137"/>
      <c r="G104" s="32"/>
      <c r="H104" s="137"/>
      <c r="I104" s="32"/>
      <c r="J104" s="137"/>
      <c r="K104" s="32"/>
      <c r="L104" s="137"/>
      <c r="M104" s="32"/>
      <c r="N104" s="181">
        <f t="shared" si="41"/>
        <v>258</v>
      </c>
      <c r="O104" s="196">
        <f>+(N104-B104)/B104</f>
        <v>-0.022727272727272728</v>
      </c>
    </row>
    <row r="105" spans="1:15" ht="12.75">
      <c r="A105" s="17"/>
      <c r="B105" s="182"/>
      <c r="C105" s="140"/>
      <c r="D105" s="37"/>
      <c r="E105" s="140"/>
      <c r="F105" s="140"/>
      <c r="G105" s="81"/>
      <c r="H105" s="140"/>
      <c r="I105" s="81"/>
      <c r="J105" s="140"/>
      <c r="K105" s="81"/>
      <c r="L105" s="140"/>
      <c r="M105" s="81"/>
      <c r="N105" s="182"/>
      <c r="O105" s="194"/>
    </row>
    <row r="106" spans="1:15" s="129" customFormat="1" ht="15.75">
      <c r="A106" s="155" t="s">
        <v>4260</v>
      </c>
      <c r="B106" s="180">
        <f>B108</f>
        <v>842</v>
      </c>
      <c r="C106" s="128">
        <f>C108</f>
        <v>0</v>
      </c>
      <c r="D106" s="123">
        <f>D108</f>
        <v>842</v>
      </c>
      <c r="E106" s="128">
        <f>E108</f>
        <v>0</v>
      </c>
      <c r="F106" s="128">
        <f>F108</f>
        <v>0</v>
      </c>
      <c r="G106" s="124">
        <f aca="true" t="shared" si="42" ref="G106:N106">G108</f>
        <v>0</v>
      </c>
      <c r="H106" s="128">
        <f t="shared" si="42"/>
        <v>-32</v>
      </c>
      <c r="I106" s="124">
        <f t="shared" si="42"/>
        <v>0</v>
      </c>
      <c r="J106" s="128">
        <f t="shared" si="42"/>
        <v>-30</v>
      </c>
      <c r="K106" s="124">
        <f t="shared" si="42"/>
        <v>-42</v>
      </c>
      <c r="L106" s="128">
        <f t="shared" si="42"/>
        <v>-19</v>
      </c>
      <c r="M106" s="124">
        <f t="shared" si="42"/>
        <v>60</v>
      </c>
      <c r="N106" s="180">
        <f t="shared" si="42"/>
        <v>779</v>
      </c>
      <c r="O106" s="193">
        <f>+(N106-B106)/B106</f>
        <v>-0.07482185273159145</v>
      </c>
    </row>
    <row r="107" spans="1:15" ht="12.75">
      <c r="A107" s="157"/>
      <c r="B107" s="182"/>
      <c r="C107" s="140"/>
      <c r="D107" s="37"/>
      <c r="E107" s="140"/>
      <c r="F107" s="140"/>
      <c r="G107" s="81"/>
      <c r="H107" s="140"/>
      <c r="I107" s="81"/>
      <c r="J107" s="140"/>
      <c r="K107" s="81"/>
      <c r="L107" s="140"/>
      <c r="M107" s="81"/>
      <c r="N107" s="182"/>
      <c r="O107" s="194"/>
    </row>
    <row r="108" spans="1:15" ht="12.75" customHeight="1">
      <c r="A108" s="16" t="s">
        <v>2227</v>
      </c>
      <c r="B108" s="130">
        <f aca="true" t="shared" si="43" ref="B108:N108">+SUM(B109:B111)</f>
        <v>842</v>
      </c>
      <c r="C108" s="131">
        <f t="shared" si="43"/>
        <v>0</v>
      </c>
      <c r="D108" s="26">
        <f>+SUM(D109:D111)</f>
        <v>842</v>
      </c>
      <c r="E108" s="131">
        <f t="shared" si="43"/>
        <v>0</v>
      </c>
      <c r="F108" s="131">
        <f t="shared" si="43"/>
        <v>0</v>
      </c>
      <c r="G108" s="27">
        <f t="shared" si="43"/>
        <v>0</v>
      </c>
      <c r="H108" s="131">
        <f t="shared" si="43"/>
        <v>-32</v>
      </c>
      <c r="I108" s="27">
        <f t="shared" si="43"/>
        <v>0</v>
      </c>
      <c r="J108" s="131">
        <f t="shared" si="43"/>
        <v>-30</v>
      </c>
      <c r="K108" s="27">
        <f t="shared" si="43"/>
        <v>-42</v>
      </c>
      <c r="L108" s="131">
        <f t="shared" si="43"/>
        <v>-19</v>
      </c>
      <c r="M108" s="27">
        <f t="shared" si="43"/>
        <v>60</v>
      </c>
      <c r="N108" s="130">
        <f t="shared" si="43"/>
        <v>779</v>
      </c>
      <c r="O108" s="195">
        <f>+(N108-B108)/B108</f>
        <v>-0.07482185273159145</v>
      </c>
    </row>
    <row r="109" spans="1:15" ht="12.75">
      <c r="A109" s="64" t="s">
        <v>5906</v>
      </c>
      <c r="B109" s="136">
        <v>0</v>
      </c>
      <c r="C109" s="141">
        <v>-5</v>
      </c>
      <c r="D109" s="29">
        <f>B109+C109</f>
        <v>-5</v>
      </c>
      <c r="E109" s="141"/>
      <c r="F109" s="141"/>
      <c r="G109" s="82"/>
      <c r="H109" s="141"/>
      <c r="I109" s="82"/>
      <c r="J109" s="141">
        <v>-30</v>
      </c>
      <c r="K109" s="82">
        <v>-4</v>
      </c>
      <c r="L109" s="141"/>
      <c r="M109" s="82"/>
      <c r="N109" s="181">
        <f>+D109+SUM(E109:M109)</f>
        <v>-39</v>
      </c>
      <c r="O109" s="196" t="e">
        <f>+(N109-B109)/B109</f>
        <v>#DIV/0!</v>
      </c>
    </row>
    <row r="110" spans="1:15" ht="12.75">
      <c r="A110" s="64" t="s">
        <v>2203</v>
      </c>
      <c r="B110" s="136">
        <v>813</v>
      </c>
      <c r="C110" s="141">
        <f>-377+3</f>
        <v>-374</v>
      </c>
      <c r="D110" s="29">
        <f>B110+C110</f>
        <v>439</v>
      </c>
      <c r="E110" s="141"/>
      <c r="F110" s="141"/>
      <c r="G110" s="82"/>
      <c r="H110" s="141">
        <f>-102+50</f>
        <v>-52</v>
      </c>
      <c r="I110" s="82"/>
      <c r="J110" s="141"/>
      <c r="K110" s="82">
        <v>-18</v>
      </c>
      <c r="L110" s="141"/>
      <c r="M110" s="82"/>
      <c r="N110" s="181">
        <f>+D110+SUM(E110:M110)</f>
        <v>369</v>
      </c>
      <c r="O110" s="196">
        <f>+(N110-B110)/B110</f>
        <v>-0.5461254612546126</v>
      </c>
    </row>
    <row r="111" spans="1:15" ht="12.75">
      <c r="A111" s="64" t="s">
        <v>5907</v>
      </c>
      <c r="B111" s="136">
        <v>29</v>
      </c>
      <c r="C111" s="141">
        <v>379</v>
      </c>
      <c r="D111" s="29">
        <f>B111+C111</f>
        <v>408</v>
      </c>
      <c r="E111" s="141"/>
      <c r="F111" s="141"/>
      <c r="G111" s="82"/>
      <c r="H111" s="141">
        <v>20</v>
      </c>
      <c r="I111" s="82"/>
      <c r="J111" s="141"/>
      <c r="K111" s="82">
        <v>-20</v>
      </c>
      <c r="L111" s="141">
        <v>-19</v>
      </c>
      <c r="M111" s="82">
        <v>60</v>
      </c>
      <c r="N111" s="181">
        <f>+D111+SUM(E111:M111)</f>
        <v>449</v>
      </c>
      <c r="O111" s="196">
        <f>+(N111-B111)/B111</f>
        <v>14.482758620689655</v>
      </c>
    </row>
    <row r="112" spans="1:15" ht="12.75">
      <c r="A112" s="16"/>
      <c r="B112" s="181"/>
      <c r="C112" s="134"/>
      <c r="D112" s="29"/>
      <c r="E112" s="134"/>
      <c r="F112" s="134"/>
      <c r="G112" s="30"/>
      <c r="H112" s="134"/>
      <c r="I112" s="30"/>
      <c r="J112" s="134"/>
      <c r="K112" s="30"/>
      <c r="L112" s="134"/>
      <c r="M112" s="30"/>
      <c r="N112" s="181"/>
      <c r="O112" s="194"/>
    </row>
    <row r="113" spans="1:15" s="129" customFormat="1" ht="41.25" customHeight="1">
      <c r="A113" s="158" t="s">
        <v>2228</v>
      </c>
      <c r="B113" s="191">
        <f aca="true" t="shared" si="44" ref="B113:M113">+B5+B24+B63+B106</f>
        <v>20770</v>
      </c>
      <c r="C113" s="159">
        <f t="shared" si="44"/>
        <v>0.38999999999998636</v>
      </c>
      <c r="D113" s="163">
        <f>+D5+D24+D63+D106</f>
        <v>20770.39</v>
      </c>
      <c r="E113" s="159">
        <f t="shared" si="44"/>
        <v>0</v>
      </c>
      <c r="F113" s="159">
        <f t="shared" si="44"/>
        <v>0</v>
      </c>
      <c r="G113" s="162">
        <f t="shared" si="44"/>
        <v>266</v>
      </c>
      <c r="H113" s="159">
        <f t="shared" si="44"/>
        <v>1283</v>
      </c>
      <c r="I113" s="162">
        <f t="shared" si="44"/>
        <v>-1294</v>
      </c>
      <c r="J113" s="159">
        <f t="shared" si="44"/>
        <v>-157</v>
      </c>
      <c r="K113" s="162">
        <f t="shared" si="44"/>
        <v>-1692</v>
      </c>
      <c r="L113" s="159">
        <f t="shared" si="44"/>
        <v>-209</v>
      </c>
      <c r="M113" s="162">
        <f t="shared" si="44"/>
        <v>59</v>
      </c>
      <c r="N113" s="191">
        <f>+N5+N24+N63+N106</f>
        <v>19026.39</v>
      </c>
      <c r="O113" s="198">
        <f>+(N113-B113)/B113</f>
        <v>-0.08394848338950411</v>
      </c>
    </row>
    <row r="114" spans="1:14" ht="12.75">
      <c r="A114" s="142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</row>
    <row r="115" spans="1:15" ht="15.75" hidden="1" outlineLevel="1">
      <c r="A115" s="183" t="s">
        <v>4903</v>
      </c>
      <c r="B115" s="13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44"/>
    </row>
    <row r="116" spans="1:15" ht="12.75" hidden="1" outlineLevel="1">
      <c r="A116" s="184" t="s">
        <v>4921</v>
      </c>
      <c r="B116" s="136">
        <f>'12-13 OE App budget'!F5309+'12-13 OE App budget'!F4081+'12-13 OE App budget'!F5315+'12-13 OE App budget'!F5344+'12-13 OE App budget'!F5350+'12-13 OE App budget'!F5316+'12-13 OE App budget'!F5317+'12-13 OE App budget'!F5318+'12-13 OE App budget'!F5319+'12-13 OE App budget'!F5322+'12-13 OE App budget'!F5323+'12-13 OE App budget'!F5347+'12-13 OE App budget'!F5359+'12-13 OE App budget'!F5360+'12-13 OE App budget'!F5324+'12-13 OE App budget'!F5325</f>
        <v>1815.2250000000004</v>
      </c>
      <c r="C116" s="106"/>
      <c r="D116" s="185">
        <f>B116+C116</f>
        <v>1815.2250000000004</v>
      </c>
      <c r="E116" s="106">
        <f>100+-6113.754+-551.489+-213.733+-263.614+40.5+341.324+75+-207.454+26.215+-6.667+3.303+-11.839+6459.13+-45.972+125-60+-80+73+-30</f>
        <v>-341.0500000000004</v>
      </c>
      <c r="F116" s="106"/>
      <c r="G116" s="106"/>
      <c r="H116" s="106"/>
      <c r="I116" s="106"/>
      <c r="J116" s="106"/>
      <c r="K116" s="106"/>
      <c r="L116" s="106"/>
      <c r="M116" s="106"/>
      <c r="N116" s="185">
        <f>+D116+SUM(E116:M116)</f>
        <v>1474.175</v>
      </c>
      <c r="O116" s="135"/>
    </row>
    <row r="117" spans="1:15" ht="12.75" hidden="1" outlineLevel="1">
      <c r="A117" s="184"/>
      <c r="B117" s="13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85"/>
      <c r="O117" s="144"/>
    </row>
    <row r="118" spans="1:15" ht="12.75" hidden="1" outlineLevel="1">
      <c r="A118" s="184" t="s">
        <v>4905</v>
      </c>
      <c r="B118" s="136">
        <f>'12-13 OE App budget'!F5358+'12-13 OE App budget'!F5357</f>
        <v>3214.732</v>
      </c>
      <c r="C118" s="106"/>
      <c r="D118" s="185">
        <f>B118+C118</f>
        <v>3214.732</v>
      </c>
      <c r="E118" s="106">
        <f>567+50+-250+-500+-40+-20+-30+124.7+516.103</f>
        <v>417.80299999999994</v>
      </c>
      <c r="F118" s="106"/>
      <c r="G118" s="106"/>
      <c r="H118" s="106"/>
      <c r="I118" s="106"/>
      <c r="J118" s="106"/>
      <c r="K118" s="106"/>
      <c r="L118" s="106"/>
      <c r="M118" s="106"/>
      <c r="N118" s="185">
        <f>+D118+SUM(E118:M118)</f>
        <v>3632.535</v>
      </c>
      <c r="O118" s="135"/>
    </row>
    <row r="119" spans="1:15" ht="15" hidden="1" outlineLevel="1">
      <c r="A119" s="186"/>
      <c r="B119" s="13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44"/>
    </row>
    <row r="120" spans="1:15" ht="15.75" hidden="1" outlineLevel="1">
      <c r="A120" s="183" t="s">
        <v>5216</v>
      </c>
      <c r="B120" s="130">
        <f aca="true" t="shared" si="45" ref="B120:N120">+SUM(B113:B119)</f>
        <v>25799.957</v>
      </c>
      <c r="C120" s="145">
        <f t="shared" si="45"/>
        <v>0.38999999999998636</v>
      </c>
      <c r="D120" s="145">
        <f t="shared" si="45"/>
        <v>25800.346999999998</v>
      </c>
      <c r="E120" s="145">
        <f t="shared" si="45"/>
        <v>76.75299999999953</v>
      </c>
      <c r="F120" s="145">
        <f t="shared" si="45"/>
        <v>0</v>
      </c>
      <c r="G120" s="145">
        <f t="shared" si="45"/>
        <v>266</v>
      </c>
      <c r="H120" s="145">
        <f t="shared" si="45"/>
        <v>1283</v>
      </c>
      <c r="I120" s="145">
        <f t="shared" si="45"/>
        <v>-1294</v>
      </c>
      <c r="J120" s="145">
        <f t="shared" si="45"/>
        <v>-157</v>
      </c>
      <c r="K120" s="145">
        <f t="shared" si="45"/>
        <v>-1692</v>
      </c>
      <c r="L120" s="145">
        <f t="shared" si="45"/>
        <v>-209</v>
      </c>
      <c r="M120" s="145">
        <f t="shared" si="45"/>
        <v>59</v>
      </c>
      <c r="N120" s="145">
        <f t="shared" si="45"/>
        <v>24133.1</v>
      </c>
      <c r="O120" s="135"/>
    </row>
    <row r="121" spans="1:15" ht="15" hidden="1" outlineLevel="1">
      <c r="A121" s="186"/>
      <c r="B121" s="13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44"/>
    </row>
    <row r="122" spans="1:15" ht="12.75" hidden="1" outlineLevel="1">
      <c r="A122" s="187" t="s">
        <v>4909</v>
      </c>
      <c r="B122" s="13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44"/>
    </row>
    <row r="123" spans="1:15" ht="12.75" hidden="1" outlineLevel="1">
      <c r="A123" s="184" t="s">
        <v>4910</v>
      </c>
      <c r="B123" s="136">
        <f>'12-13 OE App budget'!F5356</f>
        <v>-1622.434</v>
      </c>
      <c r="C123" s="106"/>
      <c r="D123" s="185">
        <f>B123+C123</f>
        <v>-1622.434</v>
      </c>
      <c r="E123" s="106">
        <v>1622.434</v>
      </c>
      <c r="F123" s="106"/>
      <c r="G123" s="106"/>
      <c r="H123" s="106"/>
      <c r="I123" s="106"/>
      <c r="J123" s="106"/>
      <c r="K123" s="106"/>
      <c r="L123" s="106"/>
      <c r="M123" s="106"/>
      <c r="N123" s="185">
        <f>+D123+SUM(E123:M123)</f>
        <v>0</v>
      </c>
      <c r="O123" s="135"/>
    </row>
    <row r="124" spans="1:15" ht="12.75" hidden="1" outlineLevel="1">
      <c r="A124" s="184" t="s">
        <v>4922</v>
      </c>
      <c r="B124" s="136">
        <f>'12-13 OE App budget'!F5361</f>
        <v>-64</v>
      </c>
      <c r="C124" s="106"/>
      <c r="D124" s="185">
        <f>B124+C124</f>
        <v>-64</v>
      </c>
      <c r="E124" s="106">
        <v>64</v>
      </c>
      <c r="F124" s="106"/>
      <c r="G124" s="106"/>
      <c r="H124" s="106"/>
      <c r="I124" s="106"/>
      <c r="J124" s="106"/>
      <c r="K124" s="106"/>
      <c r="L124" s="106"/>
      <c r="M124" s="106"/>
      <c r="N124" s="185">
        <f>+D124+SUM(E124:M124)</f>
        <v>0</v>
      </c>
      <c r="O124" s="135"/>
    </row>
    <row r="125" spans="1:15" ht="15" hidden="1" outlineLevel="1">
      <c r="A125" s="186"/>
      <c r="B125" s="13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44"/>
    </row>
    <row r="126" spans="1:15" ht="15.75" hidden="1" outlineLevel="1">
      <c r="A126" s="183" t="s">
        <v>4912</v>
      </c>
      <c r="B126" s="130">
        <f>+SUM(B120,B123,B124)</f>
        <v>24113.522999999997</v>
      </c>
      <c r="C126" s="145">
        <f>+SUM(C120,C123,C124)</f>
        <v>0.38999999999998636</v>
      </c>
      <c r="D126" s="145">
        <f>+SUM(D120,D123,D124)</f>
        <v>24113.912999999997</v>
      </c>
      <c r="E126" s="145">
        <f aca="true" t="shared" si="46" ref="E126:N126">+SUM(E120,E123,E124)</f>
        <v>1763.1869999999994</v>
      </c>
      <c r="F126" s="145">
        <f t="shared" si="46"/>
        <v>0</v>
      </c>
      <c r="G126" s="145">
        <f t="shared" si="46"/>
        <v>266</v>
      </c>
      <c r="H126" s="145">
        <f t="shared" si="46"/>
        <v>1283</v>
      </c>
      <c r="I126" s="145">
        <f t="shared" si="46"/>
        <v>-1294</v>
      </c>
      <c r="J126" s="145">
        <f t="shared" si="46"/>
        <v>-157</v>
      </c>
      <c r="K126" s="145">
        <f t="shared" si="46"/>
        <v>-1692</v>
      </c>
      <c r="L126" s="145">
        <f t="shared" si="46"/>
        <v>-209</v>
      </c>
      <c r="M126" s="145">
        <f t="shared" si="46"/>
        <v>59</v>
      </c>
      <c r="N126" s="145">
        <f t="shared" si="46"/>
        <v>24133.1</v>
      </c>
      <c r="O126" s="146"/>
    </row>
    <row r="127" spans="1:15" ht="15" hidden="1" outlineLevel="1">
      <c r="A127" s="186"/>
      <c r="B127" s="13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44"/>
    </row>
    <row r="128" spans="1:15" ht="15" hidden="1" outlineLevel="1">
      <c r="A128" s="186"/>
      <c r="B128" s="13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44"/>
    </row>
    <row r="129" spans="1:15" ht="15.75" hidden="1" outlineLevel="1">
      <c r="A129" s="183" t="s">
        <v>4913</v>
      </c>
      <c r="B129" s="130">
        <f>+SUM(B130:B133)</f>
        <v>-24113.33</v>
      </c>
      <c r="C129" s="145">
        <f>+SUM(C130:C133)</f>
        <v>0</v>
      </c>
      <c r="D129" s="145">
        <f>+SUM(D130:D133)</f>
        <v>-24113.33</v>
      </c>
      <c r="E129" s="145">
        <f aca="true" t="shared" si="47" ref="E129:N129">+SUM(E130:E133)</f>
        <v>-19.653999999999996</v>
      </c>
      <c r="F129" s="145">
        <f t="shared" si="47"/>
        <v>0</v>
      </c>
      <c r="G129" s="145">
        <f t="shared" si="47"/>
        <v>0</v>
      </c>
      <c r="H129" s="145">
        <f t="shared" si="47"/>
        <v>0</v>
      </c>
      <c r="I129" s="145">
        <f t="shared" si="47"/>
        <v>0</v>
      </c>
      <c r="J129" s="145">
        <f t="shared" si="47"/>
        <v>0</v>
      </c>
      <c r="K129" s="145">
        <f t="shared" si="47"/>
        <v>0</v>
      </c>
      <c r="L129" s="145">
        <f t="shared" si="47"/>
        <v>0</v>
      </c>
      <c r="M129" s="145">
        <f t="shared" si="47"/>
        <v>0</v>
      </c>
      <c r="N129" s="145">
        <f t="shared" si="47"/>
        <v>-24132.984</v>
      </c>
      <c r="O129" s="135"/>
    </row>
    <row r="130" spans="1:15" ht="12.75" hidden="1" outlineLevel="1">
      <c r="A130" s="184" t="s">
        <v>4914</v>
      </c>
      <c r="B130" s="136">
        <f>'12-13 OE App budget'!F5331</f>
        <v>-11719</v>
      </c>
      <c r="C130" s="106"/>
      <c r="D130" s="185">
        <f>B130+C130</f>
        <v>-11719</v>
      </c>
      <c r="E130" s="106">
        <v>196</v>
      </c>
      <c r="F130" s="106"/>
      <c r="G130" s="106"/>
      <c r="H130" s="106"/>
      <c r="I130" s="106"/>
      <c r="J130" s="106"/>
      <c r="K130" s="106"/>
      <c r="L130" s="106"/>
      <c r="M130" s="106"/>
      <c r="N130" s="185">
        <f>+D130+SUM(E130:M130)</f>
        <v>-11523</v>
      </c>
      <c r="O130" s="135"/>
    </row>
    <row r="131" spans="1:15" ht="12.75" hidden="1" outlineLevel="1">
      <c r="A131" s="184" t="s">
        <v>5217</v>
      </c>
      <c r="B131" s="136">
        <f>'12-13 OE App budget'!F5334+'12-13 OE App budget'!F5337</f>
        <v>-12394.33</v>
      </c>
      <c r="C131" s="106"/>
      <c r="D131" s="185">
        <f>B131+C131</f>
        <v>-12394.33</v>
      </c>
      <c r="E131" s="106">
        <f>1592.639+-273.293</f>
        <v>1319.346</v>
      </c>
      <c r="F131" s="106"/>
      <c r="G131" s="106"/>
      <c r="H131" s="106"/>
      <c r="I131" s="106"/>
      <c r="J131" s="106"/>
      <c r="K131" s="106"/>
      <c r="L131" s="106"/>
      <c r="M131" s="106"/>
      <c r="N131" s="185">
        <f>+D131+SUM(E131:M131)</f>
        <v>-11074.984</v>
      </c>
      <c r="O131" s="135"/>
    </row>
    <row r="132" spans="1:15" ht="12.75" hidden="1" outlineLevel="1">
      <c r="A132" s="188" t="s">
        <v>5218</v>
      </c>
      <c r="B132" s="136">
        <v>0</v>
      </c>
      <c r="C132" s="106"/>
      <c r="D132" s="185">
        <f>B132+C132</f>
        <v>0</v>
      </c>
      <c r="E132" s="106">
        <v>-1535</v>
      </c>
      <c r="F132" s="106"/>
      <c r="G132" s="106"/>
      <c r="H132" s="106"/>
      <c r="I132" s="106"/>
      <c r="J132" s="106"/>
      <c r="K132" s="106"/>
      <c r="L132" s="106"/>
      <c r="M132" s="106"/>
      <c r="N132" s="185">
        <f>+D132+SUM(E132:M132)</f>
        <v>-1535</v>
      </c>
      <c r="O132" s="135"/>
    </row>
    <row r="133" spans="1:15" ht="12.75" hidden="1" outlineLevel="1">
      <c r="A133" s="188" t="s">
        <v>5219</v>
      </c>
      <c r="B133" s="136">
        <v>0</v>
      </c>
      <c r="C133" s="106"/>
      <c r="D133" s="185">
        <f>B133+C133</f>
        <v>0</v>
      </c>
      <c r="E133" s="106">
        <f>-200+200</f>
        <v>0</v>
      </c>
      <c r="F133" s="106"/>
      <c r="G133" s="106"/>
      <c r="H133" s="106"/>
      <c r="I133" s="106"/>
      <c r="J133" s="106"/>
      <c r="K133" s="106"/>
      <c r="L133" s="106"/>
      <c r="M133" s="106"/>
      <c r="N133" s="185">
        <f>+B133+SUM(C133:M133)</f>
        <v>0</v>
      </c>
      <c r="O133" s="135"/>
    </row>
    <row r="134" spans="1:15" ht="12.75" hidden="1" outlineLevel="1">
      <c r="A134" s="184"/>
      <c r="B134" s="13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44"/>
    </row>
    <row r="135" spans="1:15" ht="12.75" hidden="1" outlineLevel="1">
      <c r="A135" s="184" t="s">
        <v>4915</v>
      </c>
      <c r="B135" s="136">
        <f>+SUM(B129,B126)</f>
        <v>0.19299999999566353</v>
      </c>
      <c r="C135" s="106">
        <f>+SUM(C129,C126)</f>
        <v>0.38999999999998636</v>
      </c>
      <c r="D135" s="106">
        <f>+SUM(D129,D126)</f>
        <v>0.5829999999950815</v>
      </c>
      <c r="E135" s="106">
        <f aca="true" t="shared" si="48" ref="E135:N135">+SUM(E129,E126)</f>
        <v>1743.5329999999994</v>
      </c>
      <c r="F135" s="106">
        <f t="shared" si="48"/>
        <v>0</v>
      </c>
      <c r="G135" s="106">
        <f t="shared" si="48"/>
        <v>266</v>
      </c>
      <c r="H135" s="106">
        <f t="shared" si="48"/>
        <v>1283</v>
      </c>
      <c r="I135" s="106">
        <f t="shared" si="48"/>
        <v>-1294</v>
      </c>
      <c r="J135" s="106">
        <f t="shared" si="48"/>
        <v>-157</v>
      </c>
      <c r="K135" s="106">
        <f t="shared" si="48"/>
        <v>-1692</v>
      </c>
      <c r="L135" s="106">
        <f t="shared" si="48"/>
        <v>-209</v>
      </c>
      <c r="M135" s="106">
        <f t="shared" si="48"/>
        <v>59</v>
      </c>
      <c r="N135" s="106">
        <f t="shared" si="48"/>
        <v>0.11599999999816646</v>
      </c>
      <c r="O135" s="135"/>
    </row>
    <row r="136" ht="12.75" collapsed="1"/>
  </sheetData>
  <autoFilter ref="A4:O113"/>
  <mergeCells count="1">
    <mergeCell ref="A1:O1"/>
  </mergeCells>
  <conditionalFormatting sqref="O112 O107 O105 O97 O87 O73 O62 O64 O54 O25 O23 O19 O3:O4 O6 O1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3" horizontalDpi="600" verticalDpi="600" orientation="landscape" paperSize="9" scale="72" r:id="rId3"/>
  <headerFooter alignWithMargins="0">
    <oddHeader>&amp;R&amp;16Appendix 2</oddHeader>
    <oddFooter>&amp;C&amp;P</oddFooter>
  </headerFooter>
  <rowBreaks count="2" manualBreakCount="2">
    <brk id="47" max="14" man="1"/>
    <brk id="96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5"/>
  <sheetViews>
    <sheetView zoomScale="70" zoomScaleNormal="70" workbookViewId="0" topLeftCell="A1">
      <pane xSplit="1" ySplit="4" topLeftCell="B70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L99" sqref="L99"/>
    </sheetView>
  </sheetViews>
  <sheetFormatPr defaultColWidth="9.140625" defaultRowHeight="12.75" outlineLevelRow="1"/>
  <cols>
    <col min="1" max="1" width="44.00390625" style="138" customWidth="1"/>
    <col min="2" max="2" width="17.00390625" style="127" customWidth="1"/>
    <col min="3" max="3" width="15.7109375" style="127" hidden="1" customWidth="1"/>
    <col min="4" max="4" width="15.28125" style="127" hidden="1" customWidth="1"/>
    <col min="5" max="5" width="16.7109375" style="127" hidden="1" customWidth="1"/>
    <col min="6" max="6" width="14.7109375" style="127" customWidth="1"/>
    <col min="7" max="10" width="12.7109375" style="127" customWidth="1"/>
    <col min="11" max="12" width="14.140625" style="127" customWidth="1"/>
    <col min="13" max="13" width="17.140625" style="127" customWidth="1"/>
    <col min="14" max="14" width="11.7109375" style="125" customWidth="1"/>
    <col min="15" max="15" width="1.57421875" style="127" customWidth="1"/>
    <col min="16" max="16384" width="9.140625" style="127" customWidth="1"/>
  </cols>
  <sheetData>
    <row r="1" spans="1:14" ht="27.75">
      <c r="A1" s="209" t="s">
        <v>5936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7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33.75" customHeight="1">
      <c r="A3" s="41"/>
      <c r="B3" s="2" t="s">
        <v>6344</v>
      </c>
      <c r="C3" s="147" t="s">
        <v>4928</v>
      </c>
      <c r="D3" s="147" t="s">
        <v>4929</v>
      </c>
      <c r="E3" s="147" t="s">
        <v>4930</v>
      </c>
      <c r="F3" s="148" t="s">
        <v>2142</v>
      </c>
      <c r="G3" s="161" t="s">
        <v>2134</v>
      </c>
      <c r="H3" s="148" t="s">
        <v>2135</v>
      </c>
      <c r="I3" s="161" t="s">
        <v>2136</v>
      </c>
      <c r="J3" s="148" t="s">
        <v>2137</v>
      </c>
      <c r="K3" s="161" t="s">
        <v>2138</v>
      </c>
      <c r="L3" s="148" t="s">
        <v>2363</v>
      </c>
      <c r="M3" s="2" t="s">
        <v>2809</v>
      </c>
      <c r="N3" s="149" t="s">
        <v>2226</v>
      </c>
    </row>
    <row r="4" spans="1:14" ht="13.5" customHeight="1">
      <c r="A4" s="19"/>
      <c r="B4" s="164" t="s">
        <v>2207</v>
      </c>
      <c r="C4" s="166"/>
      <c r="D4" s="165" t="s">
        <v>2207</v>
      </c>
      <c r="E4" s="166"/>
      <c r="F4" s="165" t="s">
        <v>2207</v>
      </c>
      <c r="G4" s="167" t="s">
        <v>2207</v>
      </c>
      <c r="H4" s="165" t="s">
        <v>2207</v>
      </c>
      <c r="I4" s="167" t="s">
        <v>2207</v>
      </c>
      <c r="J4" s="165" t="s">
        <v>2207</v>
      </c>
      <c r="K4" s="167" t="s">
        <v>2207</v>
      </c>
      <c r="L4" s="165" t="s">
        <v>2207</v>
      </c>
      <c r="M4" s="175" t="s">
        <v>2207</v>
      </c>
      <c r="N4" s="173"/>
    </row>
    <row r="5" spans="1:14" s="129" customFormat="1" ht="15.75">
      <c r="A5" s="150" t="s">
        <v>2151</v>
      </c>
      <c r="B5" s="123">
        <f>+B7+B14+B20</f>
        <v>254</v>
      </c>
      <c r="C5" s="128">
        <f>+C7+C14+C20</f>
        <v>0</v>
      </c>
      <c r="D5" s="128">
        <f>+D7+D14+D20</f>
        <v>0</v>
      </c>
      <c r="E5" s="128">
        <f>+E7+E14+E20</f>
        <v>0</v>
      </c>
      <c r="F5" s="128">
        <f aca="true" t="shared" si="0" ref="F5:L5">+F7+F14+F20</f>
        <v>0</v>
      </c>
      <c r="G5" s="124">
        <f t="shared" si="0"/>
        <v>57</v>
      </c>
      <c r="H5" s="128">
        <f t="shared" si="0"/>
        <v>-181</v>
      </c>
      <c r="I5" s="124">
        <f t="shared" si="0"/>
        <v>2</v>
      </c>
      <c r="J5" s="128">
        <f t="shared" si="0"/>
        <v>-387</v>
      </c>
      <c r="K5" s="124">
        <f t="shared" si="0"/>
        <v>-79</v>
      </c>
      <c r="L5" s="128">
        <f t="shared" si="0"/>
        <v>0</v>
      </c>
      <c r="M5" s="123">
        <f>+M7+M14+M20</f>
        <v>-334</v>
      </c>
      <c r="N5" s="151">
        <f>+(M5-B5)/B5</f>
        <v>-2.3149606299212597</v>
      </c>
    </row>
    <row r="6" spans="1:14" ht="12.75">
      <c r="A6" s="16"/>
      <c r="B6" s="26"/>
      <c r="C6" s="131"/>
      <c r="D6" s="131"/>
      <c r="E6" s="131"/>
      <c r="F6" s="131"/>
      <c r="G6" s="27"/>
      <c r="H6" s="131"/>
      <c r="I6" s="27"/>
      <c r="J6" s="131"/>
      <c r="K6" s="27"/>
      <c r="L6" s="131"/>
      <c r="M6" s="26"/>
      <c r="N6" s="152"/>
    </row>
    <row r="7" spans="1:14" ht="12.75">
      <c r="A7" s="16" t="s">
        <v>2152</v>
      </c>
      <c r="B7" s="26">
        <f aca="true" t="shared" si="1" ref="B7:L7">+SUM(B8:B12)</f>
        <v>1658</v>
      </c>
      <c r="C7" s="132">
        <f t="shared" si="1"/>
        <v>0</v>
      </c>
      <c r="D7" s="132">
        <f t="shared" si="1"/>
        <v>0</v>
      </c>
      <c r="E7" s="132">
        <f t="shared" si="1"/>
        <v>0</v>
      </c>
      <c r="F7" s="132">
        <f t="shared" si="1"/>
        <v>0</v>
      </c>
      <c r="G7" s="28">
        <f t="shared" si="1"/>
        <v>0</v>
      </c>
      <c r="H7" s="132">
        <f t="shared" si="1"/>
        <v>-48</v>
      </c>
      <c r="I7" s="28">
        <f t="shared" si="1"/>
        <v>0</v>
      </c>
      <c r="J7" s="132">
        <f t="shared" si="1"/>
        <v>-5</v>
      </c>
      <c r="K7" s="28">
        <f t="shared" si="1"/>
        <v>-79</v>
      </c>
      <c r="L7" s="132">
        <f t="shared" si="1"/>
        <v>0</v>
      </c>
      <c r="M7" s="26">
        <f>+SUM(M8:M12)</f>
        <v>1526</v>
      </c>
      <c r="N7" s="153">
        <f aca="true" t="shared" si="2" ref="N7:N12">+(M7-B7)/B7</f>
        <v>-0.07961399276236429</v>
      </c>
    </row>
    <row r="8" spans="1:14" ht="12.75">
      <c r="A8" s="6" t="s">
        <v>2153</v>
      </c>
      <c r="B8" s="29">
        <f>'2013-14'!N8</f>
        <v>22</v>
      </c>
      <c r="C8" s="134"/>
      <c r="D8" s="134"/>
      <c r="E8" s="134"/>
      <c r="F8" s="134"/>
      <c r="G8" s="30"/>
      <c r="H8" s="134"/>
      <c r="I8" s="30"/>
      <c r="J8" s="134"/>
      <c r="K8" s="30">
        <v>-13</v>
      </c>
      <c r="L8" s="134"/>
      <c r="M8" s="29">
        <f>+B8+SUM(C8:L8)</f>
        <v>9</v>
      </c>
      <c r="N8" s="154">
        <f t="shared" si="2"/>
        <v>-0.5909090909090909</v>
      </c>
    </row>
    <row r="9" spans="1:14" ht="12.75">
      <c r="A9" s="6" t="s">
        <v>2154</v>
      </c>
      <c r="B9" s="29">
        <f>'2013-14'!N9</f>
        <v>367</v>
      </c>
      <c r="C9" s="134"/>
      <c r="D9" s="134"/>
      <c r="E9" s="134"/>
      <c r="F9" s="134"/>
      <c r="G9" s="30"/>
      <c r="H9" s="134">
        <v>-14</v>
      </c>
      <c r="I9" s="30"/>
      <c r="J9" s="134"/>
      <c r="K9" s="30"/>
      <c r="L9" s="134"/>
      <c r="M9" s="29">
        <f>+B9+SUM(C9:L9)</f>
        <v>353</v>
      </c>
      <c r="N9" s="154">
        <f t="shared" si="2"/>
        <v>-0.03814713896457766</v>
      </c>
    </row>
    <row r="10" spans="1:14" ht="12.75">
      <c r="A10" s="6" t="s">
        <v>2224</v>
      </c>
      <c r="B10" s="29">
        <f>'2013-14'!N10</f>
        <v>469</v>
      </c>
      <c r="C10" s="134"/>
      <c r="D10" s="134"/>
      <c r="E10" s="134"/>
      <c r="F10" s="134"/>
      <c r="G10" s="30"/>
      <c r="H10" s="134">
        <v>-14</v>
      </c>
      <c r="I10" s="30"/>
      <c r="J10" s="134"/>
      <c r="K10" s="30"/>
      <c r="L10" s="134"/>
      <c r="M10" s="29">
        <f>+B10+SUM(C10:L10)</f>
        <v>455</v>
      </c>
      <c r="N10" s="154">
        <f t="shared" si="2"/>
        <v>-0.029850746268656716</v>
      </c>
    </row>
    <row r="11" spans="1:14" ht="12.75">
      <c r="A11" s="6" t="s">
        <v>2155</v>
      </c>
      <c r="B11" s="29">
        <f>'2013-14'!N11</f>
        <v>-34</v>
      </c>
      <c r="C11" s="134"/>
      <c r="D11" s="134"/>
      <c r="E11" s="134"/>
      <c r="F11" s="134"/>
      <c r="G11" s="30"/>
      <c r="H11" s="134"/>
      <c r="I11" s="30"/>
      <c r="J11" s="134"/>
      <c r="K11" s="30"/>
      <c r="L11" s="134"/>
      <c r="M11" s="29">
        <f>+B11+SUM(C11:L11)</f>
        <v>-34</v>
      </c>
      <c r="N11" s="154">
        <f t="shared" si="2"/>
        <v>0</v>
      </c>
    </row>
    <row r="12" spans="1:14" ht="12.75">
      <c r="A12" s="6" t="s">
        <v>2215</v>
      </c>
      <c r="B12" s="29">
        <f>'2013-14'!N12</f>
        <v>834</v>
      </c>
      <c r="C12" s="134"/>
      <c r="D12" s="134"/>
      <c r="E12" s="134"/>
      <c r="F12" s="134"/>
      <c r="G12" s="30"/>
      <c r="H12" s="134">
        <f>-5+-15</f>
        <v>-20</v>
      </c>
      <c r="I12" s="30"/>
      <c r="J12" s="134">
        <v>-5</v>
      </c>
      <c r="K12" s="30">
        <v>-66</v>
      </c>
      <c r="L12" s="134"/>
      <c r="M12" s="29">
        <f>+B12+SUM(C12:L12)</f>
        <v>743</v>
      </c>
      <c r="N12" s="154">
        <f t="shared" si="2"/>
        <v>-0.1091127098321343</v>
      </c>
    </row>
    <row r="13" spans="1:14" ht="12.75">
      <c r="A13" s="16"/>
      <c r="B13" s="26"/>
      <c r="C13" s="131"/>
      <c r="D13" s="131"/>
      <c r="E13" s="131"/>
      <c r="F13" s="131"/>
      <c r="G13" s="27"/>
      <c r="H13" s="131"/>
      <c r="I13" s="27"/>
      <c r="J13" s="131"/>
      <c r="K13" s="27"/>
      <c r="L13" s="131"/>
      <c r="M13" s="26"/>
      <c r="N13" s="152"/>
    </row>
    <row r="14" spans="1:14" ht="12.75">
      <c r="A14" s="18" t="s">
        <v>2366</v>
      </c>
      <c r="B14" s="26">
        <f aca="true" t="shared" si="3" ref="B14:L14">+SUM(B15:B18)</f>
        <v>-4814</v>
      </c>
      <c r="C14" s="131">
        <f t="shared" si="3"/>
        <v>0</v>
      </c>
      <c r="D14" s="131">
        <f t="shared" si="3"/>
        <v>0</v>
      </c>
      <c r="E14" s="131">
        <f t="shared" si="3"/>
        <v>0</v>
      </c>
      <c r="F14" s="131">
        <f t="shared" si="3"/>
        <v>0</v>
      </c>
      <c r="G14" s="27">
        <f t="shared" si="3"/>
        <v>57</v>
      </c>
      <c r="H14" s="131">
        <f t="shared" si="3"/>
        <v>-82</v>
      </c>
      <c r="I14" s="27">
        <f t="shared" si="3"/>
        <v>2</v>
      </c>
      <c r="J14" s="131">
        <f t="shared" si="3"/>
        <v>-382</v>
      </c>
      <c r="K14" s="27">
        <f t="shared" si="3"/>
        <v>0</v>
      </c>
      <c r="L14" s="131">
        <f t="shared" si="3"/>
        <v>0</v>
      </c>
      <c r="M14" s="26">
        <f>+SUM(M15:M18)</f>
        <v>-5219</v>
      </c>
      <c r="N14" s="153">
        <f>+(M14-B14)/B14</f>
        <v>0.08412962193601994</v>
      </c>
    </row>
    <row r="15" spans="1:14" ht="12.75">
      <c r="A15" s="12" t="s">
        <v>2217</v>
      </c>
      <c r="B15" s="29">
        <f>'2013-14'!N15</f>
        <v>-5695</v>
      </c>
      <c r="C15" s="137"/>
      <c r="D15" s="137"/>
      <c r="E15" s="137"/>
      <c r="F15" s="137"/>
      <c r="G15" s="32">
        <v>3</v>
      </c>
      <c r="H15" s="137"/>
      <c r="I15" s="32">
        <v>2</v>
      </c>
      <c r="J15" s="137">
        <v>-382</v>
      </c>
      <c r="K15" s="32"/>
      <c r="L15" s="137"/>
      <c r="M15" s="29">
        <f>+B15+SUM(C15:L15)</f>
        <v>-6072</v>
      </c>
      <c r="N15" s="154">
        <f>+(M15-B15)/B15</f>
        <v>0.066198419666374</v>
      </c>
    </row>
    <row r="16" spans="1:14" ht="12.75">
      <c r="A16" s="12" t="s">
        <v>2218</v>
      </c>
      <c r="B16" s="29">
        <f>'2013-14'!N16</f>
        <v>458</v>
      </c>
      <c r="C16" s="137"/>
      <c r="D16" s="137"/>
      <c r="E16" s="137"/>
      <c r="F16" s="137"/>
      <c r="G16" s="32">
        <v>4</v>
      </c>
      <c r="H16" s="137"/>
      <c r="I16" s="32"/>
      <c r="J16" s="137"/>
      <c r="K16" s="32"/>
      <c r="L16" s="137"/>
      <c r="M16" s="29">
        <f>+B16+SUM(C16:L16)</f>
        <v>462</v>
      </c>
      <c r="N16" s="154">
        <f>+(M16-B16)/B16</f>
        <v>0.008733624454148471</v>
      </c>
    </row>
    <row r="17" spans="1:14" ht="12.75">
      <c r="A17" s="12" t="s">
        <v>2219</v>
      </c>
      <c r="B17" s="29">
        <f>'2013-14'!N17</f>
        <v>287</v>
      </c>
      <c r="C17" s="137"/>
      <c r="D17" s="137"/>
      <c r="E17" s="137"/>
      <c r="F17" s="137"/>
      <c r="G17" s="32">
        <v>50</v>
      </c>
      <c r="H17" s="137">
        <v>-82</v>
      </c>
      <c r="I17" s="32"/>
      <c r="J17" s="137"/>
      <c r="K17" s="32"/>
      <c r="L17" s="137"/>
      <c r="M17" s="29">
        <f>+B17+SUM(C17:L17)</f>
        <v>255</v>
      </c>
      <c r="N17" s="154">
        <f>+(M17-B17)/B17</f>
        <v>-0.11149825783972125</v>
      </c>
    </row>
    <row r="18" spans="1:14" ht="12.75">
      <c r="A18" s="12" t="s">
        <v>2224</v>
      </c>
      <c r="B18" s="29">
        <f>'2013-14'!N18</f>
        <v>136</v>
      </c>
      <c r="C18" s="137"/>
      <c r="D18" s="137"/>
      <c r="E18" s="137"/>
      <c r="F18" s="137"/>
      <c r="G18" s="32"/>
      <c r="H18" s="137"/>
      <c r="I18" s="32"/>
      <c r="J18" s="137"/>
      <c r="K18" s="32"/>
      <c r="L18" s="137"/>
      <c r="M18" s="29">
        <f>+B18+SUM(C18:L18)</f>
        <v>136</v>
      </c>
      <c r="N18" s="154">
        <f>+(M18-B18)/B18</f>
        <v>0</v>
      </c>
    </row>
    <row r="19" spans="1:14" ht="12.75">
      <c r="A19" s="17"/>
      <c r="B19" s="26"/>
      <c r="C19" s="131"/>
      <c r="D19" s="131"/>
      <c r="E19" s="131"/>
      <c r="F19" s="131"/>
      <c r="G19" s="27"/>
      <c r="H19" s="131"/>
      <c r="I19" s="27"/>
      <c r="J19" s="131"/>
      <c r="K19" s="27"/>
      <c r="L19" s="131"/>
      <c r="M19" s="26"/>
      <c r="N19" s="152"/>
    </row>
    <row r="20" spans="1:14" ht="12.75">
      <c r="A20" s="18" t="s">
        <v>2367</v>
      </c>
      <c r="B20" s="26">
        <f aca="true" t="shared" si="4" ref="B20:M20">+SUM(B21:B22)</f>
        <v>3410</v>
      </c>
      <c r="C20" s="131">
        <f t="shared" si="4"/>
        <v>0</v>
      </c>
      <c r="D20" s="131">
        <f t="shared" si="4"/>
        <v>0</v>
      </c>
      <c r="E20" s="131">
        <f t="shared" si="4"/>
        <v>0</v>
      </c>
      <c r="F20" s="131">
        <f t="shared" si="4"/>
        <v>0</v>
      </c>
      <c r="G20" s="27">
        <f t="shared" si="4"/>
        <v>0</v>
      </c>
      <c r="H20" s="131">
        <f t="shared" si="4"/>
        <v>-51</v>
      </c>
      <c r="I20" s="27">
        <f t="shared" si="4"/>
        <v>0</v>
      </c>
      <c r="J20" s="131">
        <f t="shared" si="4"/>
        <v>0</v>
      </c>
      <c r="K20" s="27">
        <f t="shared" si="4"/>
        <v>0</v>
      </c>
      <c r="L20" s="131">
        <f t="shared" si="4"/>
        <v>0</v>
      </c>
      <c r="M20" s="26">
        <f t="shared" si="4"/>
        <v>3359</v>
      </c>
      <c r="N20" s="153">
        <f>+(M20-B20)/B20</f>
        <v>-0.014956011730205278</v>
      </c>
    </row>
    <row r="21" spans="1:14" ht="12.75">
      <c r="A21" s="7" t="s">
        <v>5910</v>
      </c>
      <c r="B21" s="29">
        <f>'2013-14'!N21</f>
        <v>606</v>
      </c>
      <c r="C21" s="137"/>
      <c r="D21" s="137"/>
      <c r="E21" s="137"/>
      <c r="F21" s="137"/>
      <c r="G21" s="32"/>
      <c r="H21" s="137">
        <v>-5</v>
      </c>
      <c r="I21" s="32"/>
      <c r="J21" s="137"/>
      <c r="K21" s="32"/>
      <c r="L21" s="137"/>
      <c r="M21" s="29">
        <f>+B21+SUM(C21:L21)</f>
        <v>601</v>
      </c>
      <c r="N21" s="154">
        <f>+(M21-B21)/B21</f>
        <v>-0.00825082508250825</v>
      </c>
    </row>
    <row r="22" spans="1:14" ht="12.75">
      <c r="A22" s="7" t="s">
        <v>5911</v>
      </c>
      <c r="B22" s="29">
        <f>'2013-14'!N22</f>
        <v>2804</v>
      </c>
      <c r="C22" s="137"/>
      <c r="D22" s="137"/>
      <c r="E22" s="137"/>
      <c r="F22" s="137"/>
      <c r="G22" s="32"/>
      <c r="H22" s="137">
        <v>-46</v>
      </c>
      <c r="I22" s="32"/>
      <c r="J22" s="137"/>
      <c r="K22" s="32"/>
      <c r="L22" s="137"/>
      <c r="M22" s="29">
        <f>+B22+SUM(C22:L22)</f>
        <v>2758</v>
      </c>
      <c r="N22" s="154">
        <f>+(M22-B22)/B22</f>
        <v>-0.016405135520684736</v>
      </c>
    </row>
    <row r="23" spans="1:14" ht="12.75">
      <c r="A23" s="16"/>
      <c r="B23" s="26"/>
      <c r="C23" s="131"/>
      <c r="D23" s="131"/>
      <c r="E23" s="131"/>
      <c r="F23" s="131"/>
      <c r="G23" s="27"/>
      <c r="H23" s="131"/>
      <c r="I23" s="27"/>
      <c r="J23" s="131"/>
      <c r="K23" s="27"/>
      <c r="L23" s="131"/>
      <c r="M23" s="26"/>
      <c r="N23" s="152"/>
    </row>
    <row r="24" spans="1:14" s="129" customFormat="1" ht="31.5">
      <c r="A24" s="155" t="s">
        <v>2368</v>
      </c>
      <c r="B24" s="123">
        <f>+B26+B34+B41+B48+B55</f>
        <v>3821.39</v>
      </c>
      <c r="C24" s="128">
        <f>+C26+C34+C41+C48+C55</f>
        <v>0</v>
      </c>
      <c r="D24" s="128">
        <f>+D26+D34+D41+D48+D55</f>
        <v>0</v>
      </c>
      <c r="E24" s="128">
        <f>+E26+E34+E41+E48+E55</f>
        <v>0</v>
      </c>
      <c r="F24" s="128">
        <f>+F26+F34+F41+F48+F55</f>
        <v>91</v>
      </c>
      <c r="G24" s="124">
        <f aca="true" t="shared" si="5" ref="G24:M24">+G26+G34+G41+G48+G55</f>
        <v>30</v>
      </c>
      <c r="H24" s="128">
        <f t="shared" si="5"/>
        <v>-147</v>
      </c>
      <c r="I24" s="124">
        <f t="shared" si="5"/>
        <v>-30</v>
      </c>
      <c r="J24" s="128">
        <f t="shared" si="5"/>
        <v>-40</v>
      </c>
      <c r="K24" s="124">
        <f t="shared" si="5"/>
        <v>-55</v>
      </c>
      <c r="L24" s="128">
        <f t="shared" si="5"/>
        <v>0</v>
      </c>
      <c r="M24" s="123">
        <f t="shared" si="5"/>
        <v>3670.39</v>
      </c>
      <c r="N24" s="151">
        <f>+(M24-B24)/B24</f>
        <v>-0.03951441752870029</v>
      </c>
    </row>
    <row r="25" spans="1:14" ht="12.75">
      <c r="A25" s="16"/>
      <c r="B25" s="26"/>
      <c r="C25" s="131"/>
      <c r="D25" s="131"/>
      <c r="E25" s="131"/>
      <c r="F25" s="131"/>
      <c r="G25" s="27"/>
      <c r="H25" s="131"/>
      <c r="I25" s="27"/>
      <c r="J25" s="131"/>
      <c r="K25" s="27"/>
      <c r="L25" s="131"/>
      <c r="M25" s="29"/>
      <c r="N25" s="152"/>
    </row>
    <row r="26" spans="1:14" ht="12.75">
      <c r="A26" s="16" t="s">
        <v>2139</v>
      </c>
      <c r="B26" s="26">
        <f>+SUM(B27:B32)</f>
        <v>52</v>
      </c>
      <c r="C26" s="132">
        <f>+SUM(C27:C32)</f>
        <v>0</v>
      </c>
      <c r="D26" s="132">
        <f>+SUM(D27:D32)</f>
        <v>0</v>
      </c>
      <c r="E26" s="132">
        <f>+SUM(E27:E32)</f>
        <v>0</v>
      </c>
      <c r="F26" s="132">
        <f>+SUM(F27:F32)</f>
        <v>0</v>
      </c>
      <c r="G26" s="28">
        <f aca="true" t="shared" si="6" ref="G26:L26">+SUM(G27:G32)</f>
        <v>0</v>
      </c>
      <c r="H26" s="132">
        <f t="shared" si="6"/>
        <v>-29</v>
      </c>
      <c r="I26" s="28">
        <f t="shared" si="6"/>
        <v>0</v>
      </c>
      <c r="J26" s="132">
        <f t="shared" si="6"/>
        <v>0</v>
      </c>
      <c r="K26" s="28">
        <f t="shared" si="6"/>
        <v>0</v>
      </c>
      <c r="L26" s="132">
        <f t="shared" si="6"/>
        <v>0</v>
      </c>
      <c r="M26" s="26">
        <f>+SUM(M27:M32)</f>
        <v>23</v>
      </c>
      <c r="N26" s="153">
        <f aca="true" t="shared" si="7" ref="N26:N32">+(M26-B26)/B26</f>
        <v>-0.5576923076923077</v>
      </c>
    </row>
    <row r="27" spans="1:14" ht="12.75">
      <c r="A27" s="6" t="s">
        <v>2141</v>
      </c>
      <c r="B27" s="29">
        <f>'2013-14'!N27</f>
        <v>63</v>
      </c>
      <c r="C27" s="137"/>
      <c r="D27" s="137"/>
      <c r="E27" s="137"/>
      <c r="F27" s="137"/>
      <c r="G27" s="32"/>
      <c r="H27" s="137"/>
      <c r="I27" s="32"/>
      <c r="J27" s="137"/>
      <c r="K27" s="32"/>
      <c r="L27" s="137"/>
      <c r="M27" s="29">
        <f aca="true" t="shared" si="8" ref="M27:M32">+B27+SUM(C27:L27)</f>
        <v>63</v>
      </c>
      <c r="N27" s="154">
        <f t="shared" si="7"/>
        <v>0</v>
      </c>
    </row>
    <row r="28" spans="1:14" ht="12.75">
      <c r="A28" s="6" t="s">
        <v>2143</v>
      </c>
      <c r="B28" s="29">
        <f>'2013-14'!N28</f>
        <v>-60</v>
      </c>
      <c r="C28" s="137"/>
      <c r="D28" s="137"/>
      <c r="E28" s="137"/>
      <c r="F28" s="137"/>
      <c r="G28" s="32"/>
      <c r="H28" s="137"/>
      <c r="I28" s="32"/>
      <c r="J28" s="137"/>
      <c r="K28" s="32"/>
      <c r="L28" s="137"/>
      <c r="M28" s="29">
        <f t="shared" si="8"/>
        <v>-60</v>
      </c>
      <c r="N28" s="154">
        <f t="shared" si="7"/>
        <v>0</v>
      </c>
    </row>
    <row r="29" spans="1:14" ht="12.75">
      <c r="A29" s="6" t="s">
        <v>2144</v>
      </c>
      <c r="B29" s="29">
        <f>'2013-14'!N29</f>
        <v>7</v>
      </c>
      <c r="C29" s="137"/>
      <c r="D29" s="137"/>
      <c r="E29" s="137"/>
      <c r="F29" s="137"/>
      <c r="G29" s="32"/>
      <c r="H29" s="137"/>
      <c r="I29" s="32"/>
      <c r="J29" s="137"/>
      <c r="K29" s="32"/>
      <c r="L29" s="137"/>
      <c r="M29" s="29">
        <f t="shared" si="8"/>
        <v>7</v>
      </c>
      <c r="N29" s="154">
        <f t="shared" si="7"/>
        <v>0</v>
      </c>
    </row>
    <row r="30" spans="1:14" ht="12.75">
      <c r="A30" s="6" t="s">
        <v>2140</v>
      </c>
      <c r="B30" s="29">
        <f>'2013-14'!N30</f>
        <v>-60</v>
      </c>
      <c r="C30" s="137"/>
      <c r="D30" s="137"/>
      <c r="E30" s="137"/>
      <c r="F30" s="137"/>
      <c r="G30" s="32"/>
      <c r="H30" s="137">
        <v>-4</v>
      </c>
      <c r="I30" s="32"/>
      <c r="J30" s="137"/>
      <c r="K30" s="32"/>
      <c r="L30" s="137"/>
      <c r="M30" s="29">
        <f t="shared" si="8"/>
        <v>-64</v>
      </c>
      <c r="N30" s="154">
        <f t="shared" si="7"/>
        <v>0.06666666666666667</v>
      </c>
    </row>
    <row r="31" spans="1:14" ht="12.75">
      <c r="A31" s="6" t="s">
        <v>2145</v>
      </c>
      <c r="B31" s="29">
        <f>'2013-14'!N31</f>
        <v>175</v>
      </c>
      <c r="C31" s="137"/>
      <c r="D31" s="137"/>
      <c r="E31" s="137"/>
      <c r="F31" s="137"/>
      <c r="G31" s="32"/>
      <c r="H31" s="137"/>
      <c r="I31" s="32"/>
      <c r="J31" s="137"/>
      <c r="K31" s="32"/>
      <c r="L31" s="137"/>
      <c r="M31" s="29">
        <f t="shared" si="8"/>
        <v>175</v>
      </c>
      <c r="N31" s="154">
        <f t="shared" si="7"/>
        <v>0</v>
      </c>
    </row>
    <row r="32" spans="1:14" ht="12.75">
      <c r="A32" s="6" t="s">
        <v>5912</v>
      </c>
      <c r="B32" s="29">
        <f>'2013-14'!N32</f>
        <v>-73</v>
      </c>
      <c r="C32" s="137"/>
      <c r="D32" s="137"/>
      <c r="E32" s="137"/>
      <c r="F32" s="137"/>
      <c r="G32" s="32"/>
      <c r="H32" s="137">
        <v>-25</v>
      </c>
      <c r="I32" s="32"/>
      <c r="J32" s="137"/>
      <c r="K32" s="32"/>
      <c r="L32" s="137"/>
      <c r="M32" s="29">
        <f t="shared" si="8"/>
        <v>-98</v>
      </c>
      <c r="N32" s="154">
        <f t="shared" si="7"/>
        <v>0.3424657534246575</v>
      </c>
    </row>
    <row r="33" spans="1:14" ht="12.75">
      <c r="A33" s="6"/>
      <c r="B33" s="31"/>
      <c r="C33" s="137"/>
      <c r="D33" s="137"/>
      <c r="E33" s="137"/>
      <c r="F33" s="137"/>
      <c r="G33" s="32"/>
      <c r="H33" s="137"/>
      <c r="I33" s="32"/>
      <c r="J33" s="137"/>
      <c r="K33" s="32"/>
      <c r="L33" s="137"/>
      <c r="M33" s="29"/>
      <c r="N33" s="154"/>
    </row>
    <row r="34" spans="1:14" ht="15" customHeight="1">
      <c r="A34" s="16" t="s">
        <v>2369</v>
      </c>
      <c r="B34" s="26">
        <f>SUM(B35:B39)</f>
        <v>860.39</v>
      </c>
      <c r="C34" s="131">
        <f>SUM(C35:C39)</f>
        <v>0</v>
      </c>
      <c r="D34" s="131">
        <f>SUM(D35:D39)</f>
        <v>0</v>
      </c>
      <c r="E34" s="131">
        <f>SUM(E35:E39)</f>
        <v>0</v>
      </c>
      <c r="F34" s="131">
        <f>SUM(F35:F39)</f>
        <v>91</v>
      </c>
      <c r="G34" s="27">
        <f aca="true" t="shared" si="9" ref="G34:M34">SUM(G35:G39)</f>
        <v>0</v>
      </c>
      <c r="H34" s="131">
        <f t="shared" si="9"/>
        <v>-88</v>
      </c>
      <c r="I34" s="27">
        <f t="shared" si="9"/>
        <v>0</v>
      </c>
      <c r="J34" s="131">
        <f t="shared" si="9"/>
        <v>0</v>
      </c>
      <c r="K34" s="27">
        <f t="shared" si="9"/>
        <v>0</v>
      </c>
      <c r="L34" s="131">
        <f t="shared" si="9"/>
        <v>0</v>
      </c>
      <c r="M34" s="26">
        <f t="shared" si="9"/>
        <v>863.39</v>
      </c>
      <c r="N34" s="153">
        <f aca="true" t="shared" si="10" ref="N34:N39">+(M34-B34)/B34</f>
        <v>0.0034867908739060196</v>
      </c>
    </row>
    <row r="35" spans="1:14" ht="12.75">
      <c r="A35" s="64" t="s">
        <v>5914</v>
      </c>
      <c r="B35" s="29">
        <f>'2013-14'!N35</f>
        <v>19</v>
      </c>
      <c r="C35" s="137"/>
      <c r="D35" s="137"/>
      <c r="E35" s="137"/>
      <c r="F35" s="137"/>
      <c r="G35" s="32"/>
      <c r="H35" s="137">
        <f>-30+-1+-5</f>
        <v>-36</v>
      </c>
      <c r="I35" s="32"/>
      <c r="J35" s="137"/>
      <c r="K35" s="32"/>
      <c r="L35" s="137"/>
      <c r="M35" s="29">
        <f>+B35+SUM(C35:L35)</f>
        <v>-17</v>
      </c>
      <c r="N35" s="154">
        <f t="shared" si="10"/>
        <v>-1.894736842105263</v>
      </c>
    </row>
    <row r="36" spans="1:14" ht="12.75">
      <c r="A36" s="64" t="s">
        <v>5915</v>
      </c>
      <c r="B36" s="29">
        <f>'2013-14'!N36</f>
        <v>384</v>
      </c>
      <c r="C36" s="137"/>
      <c r="D36" s="137"/>
      <c r="E36" s="137"/>
      <c r="F36" s="137"/>
      <c r="G36" s="32"/>
      <c r="H36" s="137"/>
      <c r="I36" s="32"/>
      <c r="J36" s="137"/>
      <c r="K36" s="32"/>
      <c r="L36" s="137"/>
      <c r="M36" s="29">
        <f>+B36+SUM(C36:L36)</f>
        <v>384</v>
      </c>
      <c r="N36" s="154">
        <f t="shared" si="10"/>
        <v>0</v>
      </c>
    </row>
    <row r="37" spans="1:14" ht="12.75">
      <c r="A37" s="64" t="s">
        <v>2223</v>
      </c>
      <c r="B37" s="29">
        <f>'2013-14'!N37</f>
        <v>-0.61</v>
      </c>
      <c r="C37" s="137"/>
      <c r="D37" s="137"/>
      <c r="E37" s="137"/>
      <c r="F37" s="137"/>
      <c r="G37" s="32"/>
      <c r="H37" s="137"/>
      <c r="I37" s="32"/>
      <c r="J37" s="137"/>
      <c r="K37" s="32"/>
      <c r="L37" s="137"/>
      <c r="M37" s="29">
        <f>+B37+SUM(C37:L37)</f>
        <v>-0.61</v>
      </c>
      <c r="N37" s="154">
        <f t="shared" si="10"/>
        <v>0</v>
      </c>
    </row>
    <row r="38" spans="1:14" ht="12.75">
      <c r="A38" s="64" t="s">
        <v>5913</v>
      </c>
      <c r="B38" s="29">
        <f>'2013-14'!N38</f>
        <v>17</v>
      </c>
      <c r="C38" s="137"/>
      <c r="D38" s="137"/>
      <c r="E38" s="137"/>
      <c r="F38" s="137"/>
      <c r="G38" s="32"/>
      <c r="H38" s="137"/>
      <c r="I38" s="32"/>
      <c r="J38" s="137"/>
      <c r="K38" s="32"/>
      <c r="L38" s="137"/>
      <c r="M38" s="29">
        <f>+B38+SUM(C38:L38)</f>
        <v>17</v>
      </c>
      <c r="N38" s="154">
        <f t="shared" si="10"/>
        <v>0</v>
      </c>
    </row>
    <row r="39" spans="1:14" ht="12.75">
      <c r="A39" s="7" t="s">
        <v>2370</v>
      </c>
      <c r="B39" s="29">
        <f>'2013-14'!N39</f>
        <v>441</v>
      </c>
      <c r="C39" s="137"/>
      <c r="D39" s="137"/>
      <c r="E39" s="137"/>
      <c r="F39" s="137">
        <v>91</v>
      </c>
      <c r="G39" s="32"/>
      <c r="H39" s="137">
        <v>-52</v>
      </c>
      <c r="I39" s="32"/>
      <c r="J39" s="137"/>
      <c r="K39" s="32"/>
      <c r="L39" s="137"/>
      <c r="M39" s="29">
        <f>+B39+SUM(C39:L39)</f>
        <v>480</v>
      </c>
      <c r="N39" s="154">
        <f t="shared" si="10"/>
        <v>0.08843537414965986</v>
      </c>
    </row>
    <row r="40" spans="1:14" ht="12.75">
      <c r="A40" s="168"/>
      <c r="B40" s="116"/>
      <c r="C40" s="169"/>
      <c r="D40" s="169"/>
      <c r="E40" s="169"/>
      <c r="F40" s="169"/>
      <c r="G40" s="170"/>
      <c r="H40" s="169"/>
      <c r="I40" s="170"/>
      <c r="J40" s="169"/>
      <c r="K40" s="170"/>
      <c r="L40" s="169"/>
      <c r="M40" s="35"/>
      <c r="N40" s="174"/>
    </row>
    <row r="41" spans="1:14" ht="12.75">
      <c r="A41" s="16" t="s">
        <v>2149</v>
      </c>
      <c r="B41" s="26">
        <f>+SUM(B42:B46)</f>
        <v>2591</v>
      </c>
      <c r="C41" s="131">
        <f>+SUM(C42:C46)</f>
        <v>0</v>
      </c>
      <c r="D41" s="131">
        <f>+SUM(D42:D46)</f>
        <v>0</v>
      </c>
      <c r="E41" s="131">
        <f>+SUM(E42:E46)</f>
        <v>0</v>
      </c>
      <c r="F41" s="131">
        <f aca="true" t="shared" si="11" ref="F41:M41">+SUM(F42:F46)</f>
        <v>0</v>
      </c>
      <c r="G41" s="27">
        <f t="shared" si="11"/>
        <v>0</v>
      </c>
      <c r="H41" s="131">
        <f t="shared" si="11"/>
        <v>-25</v>
      </c>
      <c r="I41" s="27">
        <f t="shared" si="11"/>
        <v>-20</v>
      </c>
      <c r="J41" s="131">
        <f t="shared" si="11"/>
        <v>-14</v>
      </c>
      <c r="K41" s="27">
        <f t="shared" si="11"/>
        <v>0</v>
      </c>
      <c r="L41" s="131">
        <f t="shared" si="11"/>
        <v>0</v>
      </c>
      <c r="M41" s="26">
        <f t="shared" si="11"/>
        <v>2532</v>
      </c>
      <c r="N41" s="153">
        <f aca="true" t="shared" si="12" ref="N41:N46">+(M41-B41)/B41</f>
        <v>-0.02277113083751447</v>
      </c>
    </row>
    <row r="42" spans="1:14" ht="12.75">
      <c r="A42" s="7" t="s">
        <v>2371</v>
      </c>
      <c r="B42" s="29">
        <f>'2013-14'!N42</f>
        <v>50</v>
      </c>
      <c r="C42" s="137"/>
      <c r="D42" s="137"/>
      <c r="E42" s="137"/>
      <c r="F42" s="137"/>
      <c r="G42" s="32"/>
      <c r="H42" s="137"/>
      <c r="I42" s="32">
        <v>-20</v>
      </c>
      <c r="J42" s="137"/>
      <c r="K42" s="32"/>
      <c r="L42" s="137"/>
      <c r="M42" s="29">
        <f>+B42+SUM(C42:L42)</f>
        <v>30</v>
      </c>
      <c r="N42" s="154">
        <f t="shared" si="12"/>
        <v>-0.4</v>
      </c>
    </row>
    <row r="43" spans="1:14" ht="12.75">
      <c r="A43" s="7" t="s">
        <v>2372</v>
      </c>
      <c r="B43" s="29">
        <f>'2013-14'!N43</f>
        <v>119</v>
      </c>
      <c r="C43" s="137"/>
      <c r="D43" s="137"/>
      <c r="E43" s="137"/>
      <c r="F43" s="137"/>
      <c r="G43" s="32"/>
      <c r="H43" s="137">
        <v>-25</v>
      </c>
      <c r="I43" s="32"/>
      <c r="J43" s="137"/>
      <c r="K43" s="32"/>
      <c r="L43" s="137"/>
      <c r="M43" s="29">
        <f>+B43+SUM(C43:L43)</f>
        <v>94</v>
      </c>
      <c r="N43" s="154">
        <f t="shared" si="12"/>
        <v>-0.21008403361344538</v>
      </c>
    </row>
    <row r="44" spans="1:14" ht="12.75">
      <c r="A44" s="7" t="s">
        <v>5912</v>
      </c>
      <c r="B44" s="29">
        <f>'2013-14'!N44</f>
        <v>809</v>
      </c>
      <c r="C44" s="137"/>
      <c r="D44" s="137"/>
      <c r="E44" s="137"/>
      <c r="F44" s="137"/>
      <c r="G44" s="32"/>
      <c r="H44" s="137"/>
      <c r="I44" s="32"/>
      <c r="J44" s="137">
        <v>-14</v>
      </c>
      <c r="K44" s="32"/>
      <c r="L44" s="137"/>
      <c r="M44" s="29">
        <f>+B44+SUM(C44:L44)</f>
        <v>795</v>
      </c>
      <c r="N44" s="154">
        <f t="shared" si="12"/>
        <v>-0.0173053152039555</v>
      </c>
    </row>
    <row r="45" spans="1:14" ht="12.75">
      <c r="A45" s="7" t="s">
        <v>2205</v>
      </c>
      <c r="B45" s="29">
        <f>'2013-14'!N45</f>
        <v>1613</v>
      </c>
      <c r="C45" s="137"/>
      <c r="D45" s="137"/>
      <c r="E45" s="137"/>
      <c r="F45" s="137"/>
      <c r="G45" s="32"/>
      <c r="H45" s="137"/>
      <c r="I45" s="32"/>
      <c r="J45" s="137"/>
      <c r="K45" s="32"/>
      <c r="L45" s="137"/>
      <c r="M45" s="29">
        <f>+B45+SUM(C45:L45)</f>
        <v>1613</v>
      </c>
      <c r="N45" s="154">
        <f t="shared" si="12"/>
        <v>0</v>
      </c>
    </row>
    <row r="46" spans="1:14" ht="12.75">
      <c r="A46" s="7" t="s">
        <v>2373</v>
      </c>
      <c r="B46" s="29">
        <f>'2013-14'!N46</f>
        <v>0</v>
      </c>
      <c r="C46" s="137"/>
      <c r="D46" s="137"/>
      <c r="E46" s="137"/>
      <c r="F46" s="137"/>
      <c r="G46" s="32"/>
      <c r="H46" s="137"/>
      <c r="I46" s="32"/>
      <c r="J46" s="137"/>
      <c r="K46" s="32"/>
      <c r="L46" s="137"/>
      <c r="M46" s="29">
        <f>+B46+SUM(C46:L46)</f>
        <v>0</v>
      </c>
      <c r="N46" s="154" t="e">
        <f t="shared" si="12"/>
        <v>#DIV/0!</v>
      </c>
    </row>
    <row r="47" spans="1:14" ht="12.75">
      <c r="A47" s="64"/>
      <c r="B47" s="31"/>
      <c r="C47" s="137"/>
      <c r="D47" s="137"/>
      <c r="E47" s="137"/>
      <c r="F47" s="137"/>
      <c r="G47" s="32"/>
      <c r="H47" s="137"/>
      <c r="I47" s="32"/>
      <c r="J47" s="137"/>
      <c r="K47" s="32"/>
      <c r="L47" s="137"/>
      <c r="M47" s="29"/>
      <c r="N47" s="154"/>
    </row>
    <row r="48" spans="1:14" ht="17.25" customHeight="1">
      <c r="A48" s="16" t="s">
        <v>2377</v>
      </c>
      <c r="B48" s="26">
        <f>+SUM(B49:B53)</f>
        <v>119</v>
      </c>
      <c r="C48" s="132">
        <f>+SUM(C49:C53)</f>
        <v>0</v>
      </c>
      <c r="D48" s="132">
        <f>+SUM(D49:D53)</f>
        <v>0</v>
      </c>
      <c r="E48" s="132">
        <f>+SUM(E49:E53)</f>
        <v>0</v>
      </c>
      <c r="F48" s="132">
        <f>+SUM(F49:F53)</f>
        <v>0</v>
      </c>
      <c r="G48" s="28">
        <f aca="true" t="shared" si="13" ref="G48:M48">+SUM(G49:G53)</f>
        <v>30</v>
      </c>
      <c r="H48" s="132">
        <f t="shared" si="13"/>
        <v>-2</v>
      </c>
      <c r="I48" s="28">
        <f t="shared" si="13"/>
        <v>-10</v>
      </c>
      <c r="J48" s="132">
        <f t="shared" si="13"/>
        <v>-21</v>
      </c>
      <c r="K48" s="28">
        <f t="shared" si="13"/>
        <v>-55</v>
      </c>
      <c r="L48" s="132">
        <f t="shared" si="13"/>
        <v>0</v>
      </c>
      <c r="M48" s="26">
        <f t="shared" si="13"/>
        <v>61</v>
      </c>
      <c r="N48" s="153">
        <f aca="true" t="shared" si="14" ref="N48:N53">+(M48-B48)/B48</f>
        <v>-0.48739495798319327</v>
      </c>
    </row>
    <row r="49" spans="1:14" ht="12.75">
      <c r="A49" s="6" t="s">
        <v>2374</v>
      </c>
      <c r="B49" s="29">
        <f>'2013-14'!N49</f>
        <v>118</v>
      </c>
      <c r="C49" s="137"/>
      <c r="D49" s="137"/>
      <c r="E49" s="137"/>
      <c r="F49" s="137"/>
      <c r="G49" s="32"/>
      <c r="H49" s="137"/>
      <c r="I49" s="32"/>
      <c r="J49" s="137">
        <v>-20</v>
      </c>
      <c r="K49" s="32"/>
      <c r="L49" s="137"/>
      <c r="M49" s="29">
        <f>+B49+SUM(C49:L49)</f>
        <v>98</v>
      </c>
      <c r="N49" s="154">
        <f t="shared" si="14"/>
        <v>-0.1694915254237288</v>
      </c>
    </row>
    <row r="50" spans="1:14" ht="12.75">
      <c r="A50" s="6" t="s">
        <v>2375</v>
      </c>
      <c r="B50" s="29">
        <f>'2013-14'!N50</f>
        <v>37</v>
      </c>
      <c r="C50" s="137"/>
      <c r="D50" s="137"/>
      <c r="E50" s="137"/>
      <c r="F50" s="137"/>
      <c r="G50" s="32"/>
      <c r="H50" s="137"/>
      <c r="I50" s="32"/>
      <c r="J50" s="137"/>
      <c r="K50" s="32"/>
      <c r="L50" s="137"/>
      <c r="M50" s="29">
        <f>+B50+SUM(C50:L50)</f>
        <v>37</v>
      </c>
      <c r="N50" s="154">
        <f t="shared" si="14"/>
        <v>0</v>
      </c>
    </row>
    <row r="51" spans="1:14" ht="12.75">
      <c r="A51" s="6" t="s">
        <v>2146</v>
      </c>
      <c r="B51" s="29">
        <f>'2013-14'!N51</f>
        <v>-33</v>
      </c>
      <c r="C51" s="137"/>
      <c r="D51" s="137"/>
      <c r="E51" s="137"/>
      <c r="F51" s="137"/>
      <c r="G51" s="32">
        <v>30</v>
      </c>
      <c r="H51" s="137"/>
      <c r="I51" s="32"/>
      <c r="J51" s="137"/>
      <c r="K51" s="32">
        <v>-55</v>
      </c>
      <c r="L51" s="137"/>
      <c r="M51" s="29">
        <f>+B51+SUM(C51:L51)</f>
        <v>-58</v>
      </c>
      <c r="N51" s="154">
        <f t="shared" si="14"/>
        <v>0.7575757575757576</v>
      </c>
    </row>
    <row r="52" spans="1:14" ht="12.75">
      <c r="A52" s="6" t="s">
        <v>2147</v>
      </c>
      <c r="B52" s="29">
        <f>'2013-14'!N52</f>
        <v>2</v>
      </c>
      <c r="C52" s="137"/>
      <c r="D52" s="137"/>
      <c r="E52" s="137"/>
      <c r="F52" s="137"/>
      <c r="G52" s="32"/>
      <c r="H52" s="137"/>
      <c r="I52" s="32"/>
      <c r="J52" s="137"/>
      <c r="K52" s="32"/>
      <c r="L52" s="137"/>
      <c r="M52" s="29">
        <f>+B52+SUM(C52:L52)</f>
        <v>2</v>
      </c>
      <c r="N52" s="154">
        <f t="shared" si="14"/>
        <v>0</v>
      </c>
    </row>
    <row r="53" spans="1:14" ht="12.75">
      <c r="A53" s="64" t="s">
        <v>2376</v>
      </c>
      <c r="B53" s="29">
        <f>'2013-14'!N53</f>
        <v>-5</v>
      </c>
      <c r="C53" s="137"/>
      <c r="D53" s="137"/>
      <c r="E53" s="137"/>
      <c r="F53" s="137"/>
      <c r="G53" s="32"/>
      <c r="H53" s="137">
        <v>-2</v>
      </c>
      <c r="I53" s="32">
        <v>-10</v>
      </c>
      <c r="J53" s="137">
        <v>-1</v>
      </c>
      <c r="K53" s="32"/>
      <c r="L53" s="137"/>
      <c r="M53" s="29">
        <f>+B53+SUM(C53:L53)</f>
        <v>-18</v>
      </c>
      <c r="N53" s="154">
        <f t="shared" si="14"/>
        <v>2.6</v>
      </c>
    </row>
    <row r="54" spans="1:14" ht="12.75">
      <c r="A54" s="17"/>
      <c r="B54" s="37"/>
      <c r="C54" s="139"/>
      <c r="D54" s="139"/>
      <c r="E54" s="139"/>
      <c r="F54" s="139"/>
      <c r="G54" s="38"/>
      <c r="H54" s="139"/>
      <c r="I54" s="38"/>
      <c r="J54" s="139"/>
      <c r="K54" s="38"/>
      <c r="L54" s="139"/>
      <c r="M54" s="37"/>
      <c r="N54" s="152"/>
    </row>
    <row r="55" spans="1:14" ht="12.75">
      <c r="A55" s="16" t="s">
        <v>2150</v>
      </c>
      <c r="B55" s="26">
        <f aca="true" t="shared" si="15" ref="B55:L55">+SUM(B56:B61)</f>
        <v>199</v>
      </c>
      <c r="C55" s="132">
        <f t="shared" si="15"/>
        <v>0</v>
      </c>
      <c r="D55" s="132">
        <f t="shared" si="15"/>
        <v>0</v>
      </c>
      <c r="E55" s="132">
        <f t="shared" si="15"/>
        <v>0</v>
      </c>
      <c r="F55" s="132">
        <f t="shared" si="15"/>
        <v>0</v>
      </c>
      <c r="G55" s="28">
        <f t="shared" si="15"/>
        <v>0</v>
      </c>
      <c r="H55" s="132">
        <f t="shared" si="15"/>
        <v>-3</v>
      </c>
      <c r="I55" s="28">
        <f t="shared" si="15"/>
        <v>0</v>
      </c>
      <c r="J55" s="132">
        <f t="shared" si="15"/>
        <v>-5</v>
      </c>
      <c r="K55" s="28">
        <f t="shared" si="15"/>
        <v>0</v>
      </c>
      <c r="L55" s="132">
        <f t="shared" si="15"/>
        <v>0</v>
      </c>
      <c r="M55" s="26">
        <f>+SUM(M56:M61)</f>
        <v>191</v>
      </c>
      <c r="N55" s="153">
        <f>+(M55-B55)/B55</f>
        <v>-0.04020100502512563</v>
      </c>
    </row>
    <row r="56" spans="1:14" ht="12.75">
      <c r="A56" s="7" t="s">
        <v>4270</v>
      </c>
      <c r="B56" s="29">
        <f>'2013-14'!N56</f>
        <v>-31</v>
      </c>
      <c r="C56" s="137"/>
      <c r="D56" s="137"/>
      <c r="E56" s="137"/>
      <c r="F56" s="137"/>
      <c r="G56" s="32"/>
      <c r="H56" s="137">
        <v>-3</v>
      </c>
      <c r="I56" s="32"/>
      <c r="J56" s="137"/>
      <c r="K56" s="32"/>
      <c r="L56" s="137"/>
      <c r="M56" s="29">
        <f aca="true" t="shared" si="16" ref="M56:M61">+B56+SUM(C56:L56)</f>
        <v>-34</v>
      </c>
      <c r="N56" s="154">
        <f aca="true" t="shared" si="17" ref="N56:N61">+(M56-B56)/B56</f>
        <v>0.0967741935483871</v>
      </c>
    </row>
    <row r="57" spans="1:14" ht="12.75">
      <c r="A57" s="7" t="s">
        <v>4271</v>
      </c>
      <c r="B57" s="29">
        <f>'2013-14'!N57</f>
        <v>208</v>
      </c>
      <c r="C57" s="137"/>
      <c r="D57" s="137"/>
      <c r="E57" s="137"/>
      <c r="F57" s="137"/>
      <c r="G57" s="32"/>
      <c r="H57" s="137"/>
      <c r="I57" s="32"/>
      <c r="J57" s="137"/>
      <c r="K57" s="32"/>
      <c r="L57" s="137"/>
      <c r="M57" s="29">
        <f t="shared" si="16"/>
        <v>208</v>
      </c>
      <c r="N57" s="154">
        <f t="shared" si="17"/>
        <v>0</v>
      </c>
    </row>
    <row r="58" spans="1:14" ht="12.75">
      <c r="A58" s="7" t="s">
        <v>2199</v>
      </c>
      <c r="B58" s="29">
        <f>'2013-14'!N58</f>
        <v>-13</v>
      </c>
      <c r="C58" s="137"/>
      <c r="D58" s="137"/>
      <c r="E58" s="137"/>
      <c r="F58" s="137"/>
      <c r="G58" s="32"/>
      <c r="H58" s="137"/>
      <c r="I58" s="32"/>
      <c r="J58" s="137">
        <v>-5</v>
      </c>
      <c r="K58" s="32"/>
      <c r="L58" s="137"/>
      <c r="M58" s="29">
        <f t="shared" si="16"/>
        <v>-18</v>
      </c>
      <c r="N58" s="154">
        <f t="shared" si="17"/>
        <v>0.38461538461538464</v>
      </c>
    </row>
    <row r="59" spans="1:14" ht="12.75">
      <c r="A59" s="7" t="s">
        <v>2200</v>
      </c>
      <c r="B59" s="29">
        <f>'2013-14'!N59</f>
        <v>77</v>
      </c>
      <c r="C59" s="137"/>
      <c r="D59" s="137"/>
      <c r="E59" s="137"/>
      <c r="F59" s="137"/>
      <c r="G59" s="32"/>
      <c r="H59" s="137"/>
      <c r="I59" s="32"/>
      <c r="J59" s="137"/>
      <c r="K59" s="32"/>
      <c r="L59" s="137"/>
      <c r="M59" s="29">
        <f t="shared" si="16"/>
        <v>77</v>
      </c>
      <c r="N59" s="154">
        <f t="shared" si="17"/>
        <v>0</v>
      </c>
    </row>
    <row r="60" spans="1:14" ht="12.75">
      <c r="A60" s="7" t="s">
        <v>2201</v>
      </c>
      <c r="B60" s="29">
        <f>'2013-14'!N60</f>
        <v>-5</v>
      </c>
      <c r="C60" s="137"/>
      <c r="D60" s="137"/>
      <c r="E60" s="137"/>
      <c r="F60" s="137"/>
      <c r="G60" s="32"/>
      <c r="H60" s="137"/>
      <c r="I60" s="32"/>
      <c r="J60" s="137"/>
      <c r="K60" s="32"/>
      <c r="L60" s="137"/>
      <c r="M60" s="29">
        <f t="shared" si="16"/>
        <v>-5</v>
      </c>
      <c r="N60" s="154">
        <f t="shared" si="17"/>
        <v>0</v>
      </c>
    </row>
    <row r="61" spans="1:14" ht="12.75">
      <c r="A61" s="7" t="s">
        <v>2202</v>
      </c>
      <c r="B61" s="29">
        <f>'2013-14'!N61</f>
        <v>-37</v>
      </c>
      <c r="C61" s="137"/>
      <c r="D61" s="137"/>
      <c r="E61" s="137"/>
      <c r="F61" s="137"/>
      <c r="G61" s="32"/>
      <c r="H61" s="137"/>
      <c r="I61" s="32"/>
      <c r="J61" s="137"/>
      <c r="K61" s="32"/>
      <c r="L61" s="137"/>
      <c r="M61" s="29">
        <f t="shared" si="16"/>
        <v>-37</v>
      </c>
      <c r="N61" s="154">
        <f t="shared" si="17"/>
        <v>0</v>
      </c>
    </row>
    <row r="62" spans="1:14" ht="12.75">
      <c r="A62" s="64"/>
      <c r="B62" s="29"/>
      <c r="C62" s="134"/>
      <c r="D62" s="134"/>
      <c r="E62" s="134"/>
      <c r="F62" s="134"/>
      <c r="G62" s="30"/>
      <c r="H62" s="134"/>
      <c r="I62" s="30"/>
      <c r="J62" s="134"/>
      <c r="K62" s="30"/>
      <c r="L62" s="134"/>
      <c r="M62" s="29"/>
      <c r="N62" s="152"/>
    </row>
    <row r="63" spans="1:14" s="129" customFormat="1" ht="15.75">
      <c r="A63" s="150" t="s">
        <v>2378</v>
      </c>
      <c r="B63" s="123">
        <f>+B65+B74+B88+B98</f>
        <v>14172</v>
      </c>
      <c r="C63" s="128">
        <f>+C65+C74+C88+C98</f>
        <v>0</v>
      </c>
      <c r="D63" s="128">
        <f>+D65+D74+D88+D98</f>
        <v>0</v>
      </c>
      <c r="E63" s="128">
        <f>+E65+E74+E88+E98</f>
        <v>0</v>
      </c>
      <c r="F63" s="128">
        <f aca="true" t="shared" si="18" ref="F63:M63">+F65+F74+F88+F98</f>
        <v>157</v>
      </c>
      <c r="G63" s="124">
        <f t="shared" si="18"/>
        <v>-83</v>
      </c>
      <c r="H63" s="128">
        <f t="shared" si="18"/>
        <v>-384</v>
      </c>
      <c r="I63" s="124">
        <f t="shared" si="18"/>
        <v>-20</v>
      </c>
      <c r="J63" s="128">
        <f t="shared" si="18"/>
        <v>-491</v>
      </c>
      <c r="K63" s="124">
        <f t="shared" si="18"/>
        <v>-100</v>
      </c>
      <c r="L63" s="128">
        <f t="shared" si="18"/>
        <v>-59</v>
      </c>
      <c r="M63" s="123">
        <f t="shared" si="18"/>
        <v>13192</v>
      </c>
      <c r="N63" s="151">
        <f>+(M63-B63)/B63</f>
        <v>-0.06915043748235958</v>
      </c>
    </row>
    <row r="64" spans="1:14" ht="12.75">
      <c r="A64" s="17"/>
      <c r="B64" s="37"/>
      <c r="C64" s="139"/>
      <c r="D64" s="139"/>
      <c r="E64" s="139"/>
      <c r="F64" s="139"/>
      <c r="G64" s="38"/>
      <c r="H64" s="139"/>
      <c r="I64" s="38"/>
      <c r="J64" s="139"/>
      <c r="K64" s="38"/>
      <c r="L64" s="139"/>
      <c r="M64" s="37"/>
      <c r="N64" s="152"/>
    </row>
    <row r="65" spans="1:14" ht="12.75">
      <c r="A65" s="16" t="s">
        <v>2156</v>
      </c>
      <c r="B65" s="26">
        <f>+SUM(B66:B72)</f>
        <v>3037</v>
      </c>
      <c r="C65" s="131">
        <f aca="true" t="shared" si="19" ref="C65:M65">+SUM(C66:C72)</f>
        <v>0</v>
      </c>
      <c r="D65" s="131">
        <f t="shared" si="19"/>
        <v>0</v>
      </c>
      <c r="E65" s="131">
        <f t="shared" si="19"/>
        <v>0</v>
      </c>
      <c r="F65" s="131">
        <f t="shared" si="19"/>
        <v>0</v>
      </c>
      <c r="G65" s="27">
        <f t="shared" si="19"/>
        <v>0</v>
      </c>
      <c r="H65" s="131">
        <f t="shared" si="19"/>
        <v>0</v>
      </c>
      <c r="I65" s="27">
        <f t="shared" si="19"/>
        <v>-20</v>
      </c>
      <c r="J65" s="131">
        <f t="shared" si="19"/>
        <v>-52</v>
      </c>
      <c r="K65" s="27">
        <f t="shared" si="19"/>
        <v>-70</v>
      </c>
      <c r="L65" s="131">
        <f t="shared" si="19"/>
        <v>-59</v>
      </c>
      <c r="M65" s="26">
        <f t="shared" si="19"/>
        <v>2836</v>
      </c>
      <c r="N65" s="153">
        <f aca="true" t="shared" si="20" ref="N65:N70">+(M65-B65)/B65</f>
        <v>-0.06618373394797497</v>
      </c>
    </row>
    <row r="66" spans="1:14" ht="12.75">
      <c r="A66" s="6" t="s">
        <v>2157</v>
      </c>
      <c r="B66" s="29">
        <f>'2013-14'!N66</f>
        <v>759</v>
      </c>
      <c r="C66" s="137"/>
      <c r="D66" s="137"/>
      <c r="E66" s="137"/>
      <c r="F66" s="137"/>
      <c r="G66" s="32"/>
      <c r="H66" s="137"/>
      <c r="I66" s="32"/>
      <c r="J66" s="137"/>
      <c r="K66" s="32"/>
      <c r="L66" s="137"/>
      <c r="M66" s="29">
        <f aca="true" t="shared" si="21" ref="M66:M72">+B66+SUM(C66:L66)</f>
        <v>759</v>
      </c>
      <c r="N66" s="154">
        <f t="shared" si="20"/>
        <v>0</v>
      </c>
    </row>
    <row r="67" spans="1:14" ht="12.75">
      <c r="A67" s="6" t="s">
        <v>2158</v>
      </c>
      <c r="B67" s="29">
        <f>'2013-14'!N67</f>
        <v>610</v>
      </c>
      <c r="C67" s="137"/>
      <c r="D67" s="137"/>
      <c r="E67" s="137"/>
      <c r="F67" s="137"/>
      <c r="G67" s="32"/>
      <c r="H67" s="137"/>
      <c r="I67" s="32"/>
      <c r="J67" s="137"/>
      <c r="K67" s="32"/>
      <c r="L67" s="137">
        <f>-36+-25</f>
        <v>-61</v>
      </c>
      <c r="M67" s="29">
        <f t="shared" si="21"/>
        <v>549</v>
      </c>
      <c r="N67" s="154">
        <f t="shared" si="20"/>
        <v>-0.1</v>
      </c>
    </row>
    <row r="68" spans="1:14" ht="12.75">
      <c r="A68" s="6" t="s">
        <v>4256</v>
      </c>
      <c r="B68" s="29">
        <f>'2013-14'!N68</f>
        <v>672</v>
      </c>
      <c r="C68" s="137"/>
      <c r="D68" s="137"/>
      <c r="E68" s="137"/>
      <c r="F68" s="137"/>
      <c r="G68" s="32"/>
      <c r="H68" s="137"/>
      <c r="I68" s="32">
        <v>-20</v>
      </c>
      <c r="J68" s="137">
        <v>-15</v>
      </c>
      <c r="K68" s="32"/>
      <c r="L68" s="137">
        <v>2</v>
      </c>
      <c r="M68" s="29">
        <f t="shared" si="21"/>
        <v>639</v>
      </c>
      <c r="N68" s="154">
        <f t="shared" si="20"/>
        <v>-0.049107142857142856</v>
      </c>
    </row>
    <row r="69" spans="1:14" ht="12.75">
      <c r="A69" s="17" t="s">
        <v>2225</v>
      </c>
      <c r="B69" s="29">
        <f>'2013-14'!N69</f>
        <v>-56</v>
      </c>
      <c r="C69" s="137"/>
      <c r="D69" s="137"/>
      <c r="E69" s="137"/>
      <c r="F69" s="137"/>
      <c r="G69" s="32"/>
      <c r="H69" s="137"/>
      <c r="I69" s="32"/>
      <c r="J69" s="137">
        <v>-35</v>
      </c>
      <c r="K69" s="32">
        <v>-54</v>
      </c>
      <c r="L69" s="137"/>
      <c r="M69" s="29">
        <f t="shared" si="21"/>
        <v>-145</v>
      </c>
      <c r="N69" s="154">
        <f t="shared" si="20"/>
        <v>1.5892857142857142</v>
      </c>
    </row>
    <row r="70" spans="1:14" ht="12.75">
      <c r="A70" s="6" t="s">
        <v>4257</v>
      </c>
      <c r="B70" s="29">
        <f>'2013-14'!N70</f>
        <v>89</v>
      </c>
      <c r="C70" s="137"/>
      <c r="D70" s="137"/>
      <c r="E70" s="137"/>
      <c r="F70" s="137"/>
      <c r="G70" s="32"/>
      <c r="H70" s="137"/>
      <c r="I70" s="32"/>
      <c r="J70" s="137"/>
      <c r="K70" s="32"/>
      <c r="L70" s="137"/>
      <c r="M70" s="29">
        <f t="shared" si="21"/>
        <v>89</v>
      </c>
      <c r="N70" s="154">
        <f t="shared" si="20"/>
        <v>0</v>
      </c>
    </row>
    <row r="71" spans="1:14" ht="13.5" customHeight="1">
      <c r="A71" s="7" t="s">
        <v>2386</v>
      </c>
      <c r="B71" s="29">
        <f>'2013-14'!N71</f>
        <v>948</v>
      </c>
      <c r="C71" s="137"/>
      <c r="D71" s="137"/>
      <c r="E71" s="137"/>
      <c r="F71" s="137"/>
      <c r="G71" s="32"/>
      <c r="H71" s="137"/>
      <c r="I71" s="32"/>
      <c r="J71" s="137">
        <v>-2</v>
      </c>
      <c r="K71" s="32">
        <v>-16</v>
      </c>
      <c r="L71" s="137"/>
      <c r="M71" s="29">
        <f t="shared" si="21"/>
        <v>930</v>
      </c>
      <c r="N71" s="154">
        <f>+(M71-B71)/B71</f>
        <v>-0.0189873417721519</v>
      </c>
    </row>
    <row r="72" spans="1:14" ht="12.75">
      <c r="A72" s="7" t="s">
        <v>2387</v>
      </c>
      <c r="B72" s="29">
        <f>'2013-14'!N72</f>
        <v>15</v>
      </c>
      <c r="C72" s="137"/>
      <c r="D72" s="137"/>
      <c r="E72" s="137"/>
      <c r="F72" s="137"/>
      <c r="G72" s="32"/>
      <c r="H72" s="137"/>
      <c r="I72" s="32"/>
      <c r="J72" s="137"/>
      <c r="K72" s="32"/>
      <c r="L72" s="137"/>
      <c r="M72" s="29">
        <f t="shared" si="21"/>
        <v>15</v>
      </c>
      <c r="N72" s="154">
        <f>+(M72-B72)/B72</f>
        <v>0</v>
      </c>
    </row>
    <row r="73" spans="1:14" ht="12.75">
      <c r="A73" s="17"/>
      <c r="B73" s="37"/>
      <c r="C73" s="139"/>
      <c r="D73" s="139"/>
      <c r="E73" s="139"/>
      <c r="F73" s="139"/>
      <c r="G73" s="38"/>
      <c r="H73" s="139"/>
      <c r="I73" s="38"/>
      <c r="J73" s="139"/>
      <c r="K73" s="38"/>
      <c r="L73" s="139"/>
      <c r="M73" s="37"/>
      <c r="N73" s="152"/>
    </row>
    <row r="74" spans="1:14" ht="12.75">
      <c r="A74" s="16" t="s">
        <v>2234</v>
      </c>
      <c r="B74" s="26">
        <f>+SUM(B75:B86)</f>
        <v>2994</v>
      </c>
      <c r="C74" s="131">
        <f>+SUM(C75:C86)</f>
        <v>0</v>
      </c>
      <c r="D74" s="131">
        <f>+SUM(D75:D86)</f>
        <v>0</v>
      </c>
      <c r="E74" s="131">
        <f>+SUM(E75:E86)</f>
        <v>0</v>
      </c>
      <c r="F74" s="131">
        <f aca="true" t="shared" si="22" ref="F74:M74">+SUM(F75:F86)</f>
        <v>145</v>
      </c>
      <c r="G74" s="27">
        <f t="shared" si="22"/>
        <v>-83</v>
      </c>
      <c r="H74" s="131">
        <f t="shared" si="22"/>
        <v>-85</v>
      </c>
      <c r="I74" s="27">
        <f t="shared" si="22"/>
        <v>0</v>
      </c>
      <c r="J74" s="131">
        <f t="shared" si="22"/>
        <v>-376</v>
      </c>
      <c r="K74" s="27">
        <f t="shared" si="22"/>
        <v>0</v>
      </c>
      <c r="L74" s="131">
        <f t="shared" si="22"/>
        <v>0</v>
      </c>
      <c r="M74" s="26">
        <f t="shared" si="22"/>
        <v>2595</v>
      </c>
      <c r="N74" s="153">
        <f>+(M74-B74)/B74</f>
        <v>-0.13326653306613226</v>
      </c>
    </row>
    <row r="75" spans="1:14" ht="12.75">
      <c r="A75" s="65" t="s">
        <v>2379</v>
      </c>
      <c r="B75" s="29">
        <f>'2013-14'!N75</f>
        <v>-2678</v>
      </c>
      <c r="C75" s="137"/>
      <c r="D75" s="137"/>
      <c r="E75" s="137"/>
      <c r="F75" s="137"/>
      <c r="G75" s="32"/>
      <c r="H75" s="137"/>
      <c r="I75" s="32"/>
      <c r="J75" s="137">
        <v>-77</v>
      </c>
      <c r="K75" s="32"/>
      <c r="L75" s="137"/>
      <c r="M75" s="29">
        <f aca="true" t="shared" si="23" ref="M75:M86">+B75+SUM(C75:L75)</f>
        <v>-2755</v>
      </c>
      <c r="N75" s="154">
        <f aca="true" t="shared" si="24" ref="N75:N86">+(M75-B75)/B75</f>
        <v>0.02875280059746079</v>
      </c>
    </row>
    <row r="76" spans="1:14" ht="12.75">
      <c r="A76" s="65" t="s">
        <v>2380</v>
      </c>
      <c r="B76" s="29">
        <f>'2013-14'!N76</f>
        <v>3</v>
      </c>
      <c r="C76" s="137"/>
      <c r="D76" s="137"/>
      <c r="E76" s="137"/>
      <c r="F76" s="137"/>
      <c r="G76" s="32"/>
      <c r="H76" s="137"/>
      <c r="I76" s="32"/>
      <c r="J76" s="137"/>
      <c r="K76" s="32"/>
      <c r="L76" s="137"/>
      <c r="M76" s="29">
        <f t="shared" si="23"/>
        <v>3</v>
      </c>
      <c r="N76" s="154">
        <f t="shared" si="24"/>
        <v>0</v>
      </c>
    </row>
    <row r="77" spans="1:14" ht="12.75">
      <c r="A77" s="65" t="s">
        <v>5916</v>
      </c>
      <c r="B77" s="29">
        <f>'2013-14'!N77</f>
        <v>-3366</v>
      </c>
      <c r="C77" s="137"/>
      <c r="D77" s="137"/>
      <c r="E77" s="137"/>
      <c r="F77" s="137"/>
      <c r="G77" s="32">
        <v>-110</v>
      </c>
      <c r="H77" s="137"/>
      <c r="I77" s="32"/>
      <c r="J77" s="137">
        <v>-113</v>
      </c>
      <c r="K77" s="32"/>
      <c r="L77" s="137"/>
      <c r="M77" s="29">
        <f t="shared" si="23"/>
        <v>-3589</v>
      </c>
      <c r="N77" s="154">
        <f t="shared" si="24"/>
        <v>0.06625074272133095</v>
      </c>
    </row>
    <row r="78" spans="1:14" ht="12.75">
      <c r="A78" s="65" t="s">
        <v>5917</v>
      </c>
      <c r="B78" s="29">
        <f>'2013-14'!N78</f>
        <v>3165</v>
      </c>
      <c r="C78" s="137"/>
      <c r="D78" s="137"/>
      <c r="E78" s="137"/>
      <c r="F78" s="137"/>
      <c r="G78" s="32">
        <v>27</v>
      </c>
      <c r="H78" s="137"/>
      <c r="I78" s="32"/>
      <c r="J78" s="137">
        <v>-16</v>
      </c>
      <c r="K78" s="32"/>
      <c r="L78" s="137"/>
      <c r="M78" s="29">
        <f t="shared" si="23"/>
        <v>3176</v>
      </c>
      <c r="N78" s="154">
        <f t="shared" si="24"/>
        <v>0.0034755134281200632</v>
      </c>
    </row>
    <row r="79" spans="1:14" ht="12.75">
      <c r="A79" s="65" t="s">
        <v>2381</v>
      </c>
      <c r="B79" s="29">
        <f>'2013-14'!N79</f>
        <v>-1330</v>
      </c>
      <c r="C79" s="137"/>
      <c r="D79" s="137"/>
      <c r="E79" s="137"/>
      <c r="F79" s="137"/>
      <c r="G79" s="32"/>
      <c r="H79" s="137">
        <v>-60</v>
      </c>
      <c r="I79" s="32"/>
      <c r="J79" s="137">
        <v>-90</v>
      </c>
      <c r="K79" s="32"/>
      <c r="L79" s="137"/>
      <c r="M79" s="29">
        <f t="shared" si="23"/>
        <v>-1480</v>
      </c>
      <c r="N79" s="154">
        <f t="shared" si="24"/>
        <v>0.11278195488721804</v>
      </c>
    </row>
    <row r="80" spans="1:14" ht="12.75">
      <c r="A80" s="65" t="s">
        <v>2222</v>
      </c>
      <c r="B80" s="29">
        <f>'2013-14'!N80</f>
        <v>-127</v>
      </c>
      <c r="C80" s="137"/>
      <c r="D80" s="137"/>
      <c r="E80" s="137"/>
      <c r="F80" s="137"/>
      <c r="G80" s="32"/>
      <c r="H80" s="137"/>
      <c r="I80" s="32"/>
      <c r="J80" s="137">
        <v>-20</v>
      </c>
      <c r="K80" s="32"/>
      <c r="L80" s="137"/>
      <c r="M80" s="29">
        <f t="shared" si="23"/>
        <v>-147</v>
      </c>
      <c r="N80" s="154">
        <f t="shared" si="24"/>
        <v>0.15748031496062992</v>
      </c>
    </row>
    <row r="81" spans="1:14" ht="12.75">
      <c r="A81" s="65" t="s">
        <v>5918</v>
      </c>
      <c r="B81" s="29">
        <f>'2013-14'!N81</f>
        <v>4181</v>
      </c>
      <c r="C81" s="137"/>
      <c r="D81" s="137"/>
      <c r="E81" s="137"/>
      <c r="F81" s="137"/>
      <c r="G81" s="32"/>
      <c r="H81" s="137">
        <v>-25</v>
      </c>
      <c r="I81" s="32"/>
      <c r="J81" s="137"/>
      <c r="K81" s="32"/>
      <c r="L81" s="137"/>
      <c r="M81" s="29">
        <f t="shared" si="23"/>
        <v>4156</v>
      </c>
      <c r="N81" s="154">
        <f t="shared" si="24"/>
        <v>-0.00597943075819182</v>
      </c>
    </row>
    <row r="82" spans="1:14" ht="12.75">
      <c r="A82" s="65" t="s">
        <v>2221</v>
      </c>
      <c r="B82" s="29">
        <f>'2013-14'!N82</f>
        <v>-70</v>
      </c>
      <c r="C82" s="137"/>
      <c r="D82" s="137"/>
      <c r="E82" s="137"/>
      <c r="F82" s="137">
        <v>145</v>
      </c>
      <c r="G82" s="32"/>
      <c r="H82" s="137"/>
      <c r="I82" s="32"/>
      <c r="J82" s="137">
        <v>-60</v>
      </c>
      <c r="K82" s="32"/>
      <c r="L82" s="137"/>
      <c r="M82" s="29">
        <f t="shared" si="23"/>
        <v>15</v>
      </c>
      <c r="N82" s="154">
        <f t="shared" si="24"/>
        <v>-1.2142857142857142</v>
      </c>
    </row>
    <row r="83" spans="1:14" ht="12.75" customHeight="1">
      <c r="A83" s="65" t="s">
        <v>5919</v>
      </c>
      <c r="B83" s="29">
        <f>'2013-14'!N83</f>
        <v>-58</v>
      </c>
      <c r="C83" s="137"/>
      <c r="D83" s="137"/>
      <c r="E83" s="137"/>
      <c r="F83" s="137"/>
      <c r="G83" s="32"/>
      <c r="H83" s="137"/>
      <c r="I83" s="32"/>
      <c r="J83" s="137"/>
      <c r="K83" s="32"/>
      <c r="L83" s="137"/>
      <c r="M83" s="29">
        <f t="shared" si="23"/>
        <v>-58</v>
      </c>
      <c r="N83" s="154">
        <f t="shared" si="24"/>
        <v>0</v>
      </c>
    </row>
    <row r="84" spans="1:14" ht="12.75" customHeight="1">
      <c r="A84" s="65" t="s">
        <v>2382</v>
      </c>
      <c r="B84" s="29">
        <f>'2013-14'!N84</f>
        <v>-207</v>
      </c>
      <c r="C84" s="137"/>
      <c r="D84" s="137"/>
      <c r="E84" s="137"/>
      <c r="F84" s="137"/>
      <c r="G84" s="32"/>
      <c r="H84" s="137"/>
      <c r="I84" s="32"/>
      <c r="J84" s="137"/>
      <c r="K84" s="32"/>
      <c r="L84" s="137"/>
      <c r="M84" s="29">
        <f t="shared" si="23"/>
        <v>-207</v>
      </c>
      <c r="N84" s="154">
        <f t="shared" si="24"/>
        <v>0</v>
      </c>
    </row>
    <row r="85" spans="1:14" ht="12.75" customHeight="1">
      <c r="A85" s="65" t="s">
        <v>5920</v>
      </c>
      <c r="B85" s="29">
        <f>'2013-14'!N85</f>
        <v>2195</v>
      </c>
      <c r="C85" s="137"/>
      <c r="D85" s="137"/>
      <c r="E85" s="137"/>
      <c r="F85" s="137"/>
      <c r="G85" s="32"/>
      <c r="H85" s="137"/>
      <c r="I85" s="32"/>
      <c r="J85" s="137"/>
      <c r="K85" s="32"/>
      <c r="L85" s="137"/>
      <c r="M85" s="29">
        <f t="shared" si="23"/>
        <v>2195</v>
      </c>
      <c r="N85" s="154">
        <f t="shared" si="24"/>
        <v>0</v>
      </c>
    </row>
    <row r="86" spans="1:14" ht="12.75" customHeight="1">
      <c r="A86" s="208" t="s">
        <v>1669</v>
      </c>
      <c r="B86" s="35">
        <f>'2013-14'!N86</f>
        <v>1286</v>
      </c>
      <c r="C86" s="169"/>
      <c r="D86" s="169"/>
      <c r="E86" s="169"/>
      <c r="F86" s="169"/>
      <c r="G86" s="170"/>
      <c r="H86" s="169"/>
      <c r="I86" s="170"/>
      <c r="J86" s="169"/>
      <c r="K86" s="170"/>
      <c r="L86" s="169"/>
      <c r="M86" s="35">
        <f t="shared" si="23"/>
        <v>1286</v>
      </c>
      <c r="N86" s="174">
        <f t="shared" si="24"/>
        <v>0</v>
      </c>
    </row>
    <row r="87" spans="1:14" ht="12.75">
      <c r="A87" s="17"/>
      <c r="B87" s="31"/>
      <c r="C87" s="137"/>
      <c r="D87" s="137"/>
      <c r="E87" s="137"/>
      <c r="F87" s="137"/>
      <c r="G87" s="32"/>
      <c r="H87" s="137"/>
      <c r="I87" s="32"/>
      <c r="J87" s="137"/>
      <c r="K87" s="32"/>
      <c r="L87" s="137"/>
      <c r="M87" s="31"/>
      <c r="N87" s="156"/>
    </row>
    <row r="88" spans="1:14" ht="12.75">
      <c r="A88" s="18" t="s">
        <v>2388</v>
      </c>
      <c r="B88" s="26">
        <f aca="true" t="shared" si="25" ref="B88:L88">+SUM(B89:B96)</f>
        <v>5067</v>
      </c>
      <c r="C88" s="132">
        <f t="shared" si="25"/>
        <v>0</v>
      </c>
      <c r="D88" s="132">
        <f t="shared" si="25"/>
        <v>0</v>
      </c>
      <c r="E88" s="132">
        <f t="shared" si="25"/>
        <v>0</v>
      </c>
      <c r="F88" s="132">
        <f t="shared" si="25"/>
        <v>12</v>
      </c>
      <c r="G88" s="28">
        <f t="shared" si="25"/>
        <v>0</v>
      </c>
      <c r="H88" s="132">
        <f t="shared" si="25"/>
        <v>-274</v>
      </c>
      <c r="I88" s="28">
        <f t="shared" si="25"/>
        <v>0</v>
      </c>
      <c r="J88" s="132">
        <f t="shared" si="25"/>
        <v>-63</v>
      </c>
      <c r="K88" s="28">
        <f t="shared" si="25"/>
        <v>-30</v>
      </c>
      <c r="L88" s="132">
        <f t="shared" si="25"/>
        <v>0</v>
      </c>
      <c r="M88" s="26">
        <f>+SUM(M89:M96)</f>
        <v>4712</v>
      </c>
      <c r="N88" s="153">
        <f>+(M88-B88)/B88</f>
        <v>-0.0700611801855141</v>
      </c>
    </row>
    <row r="89" spans="1:14" ht="12.75">
      <c r="A89" s="12" t="s">
        <v>2208</v>
      </c>
      <c r="B89" s="29">
        <f>'2013-14'!N89</f>
        <v>2032</v>
      </c>
      <c r="C89" s="137"/>
      <c r="D89" s="137"/>
      <c r="E89" s="137"/>
      <c r="F89" s="137">
        <v>12</v>
      </c>
      <c r="G89" s="32"/>
      <c r="H89" s="137">
        <f>36+-300</f>
        <v>-264</v>
      </c>
      <c r="I89" s="32"/>
      <c r="J89" s="137"/>
      <c r="K89" s="32"/>
      <c r="L89" s="137"/>
      <c r="M89" s="29">
        <f aca="true" t="shared" si="26" ref="M89:M96">+B89+SUM(C89:L89)</f>
        <v>1780</v>
      </c>
      <c r="N89" s="154">
        <f aca="true" t="shared" si="27" ref="N89:N96">+(M89-B89)/B89</f>
        <v>-0.12401574803149606</v>
      </c>
    </row>
    <row r="90" spans="1:14" ht="12.75">
      <c r="A90" s="12" t="s">
        <v>2233</v>
      </c>
      <c r="B90" s="29">
        <f>'2013-14'!N90</f>
        <v>95</v>
      </c>
      <c r="C90" s="137"/>
      <c r="D90" s="137"/>
      <c r="E90" s="137"/>
      <c r="F90" s="137"/>
      <c r="G90" s="32"/>
      <c r="H90" s="137"/>
      <c r="I90" s="32"/>
      <c r="J90" s="137">
        <v>-2</v>
      </c>
      <c r="K90" s="32"/>
      <c r="L90" s="137"/>
      <c r="M90" s="29">
        <f t="shared" si="26"/>
        <v>93</v>
      </c>
      <c r="N90" s="154">
        <f t="shared" si="27"/>
        <v>-0.021052631578947368</v>
      </c>
    </row>
    <row r="91" spans="1:14" ht="12.75">
      <c r="A91" s="12" t="s">
        <v>2209</v>
      </c>
      <c r="B91" s="29">
        <f>'2013-14'!N91</f>
        <v>189</v>
      </c>
      <c r="C91" s="137"/>
      <c r="D91" s="137"/>
      <c r="E91" s="137"/>
      <c r="F91" s="137"/>
      <c r="G91" s="32"/>
      <c r="H91" s="137"/>
      <c r="I91" s="32"/>
      <c r="J91" s="137"/>
      <c r="K91" s="32"/>
      <c r="L91" s="137"/>
      <c r="M91" s="29">
        <f t="shared" si="26"/>
        <v>189</v>
      </c>
      <c r="N91" s="154">
        <f t="shared" si="27"/>
        <v>0</v>
      </c>
    </row>
    <row r="92" spans="1:14" ht="12.75">
      <c r="A92" s="12" t="s">
        <v>2210</v>
      </c>
      <c r="B92" s="29">
        <f>'2013-14'!N92</f>
        <v>27</v>
      </c>
      <c r="C92" s="137"/>
      <c r="D92" s="137"/>
      <c r="E92" s="137"/>
      <c r="F92" s="137"/>
      <c r="G92" s="32"/>
      <c r="H92" s="137"/>
      <c r="I92" s="32"/>
      <c r="J92" s="137"/>
      <c r="K92" s="32"/>
      <c r="L92" s="137"/>
      <c r="M92" s="29">
        <f t="shared" si="26"/>
        <v>27</v>
      </c>
      <c r="N92" s="154">
        <f t="shared" si="27"/>
        <v>0</v>
      </c>
    </row>
    <row r="93" spans="1:14" ht="12.75">
      <c r="A93" s="12" t="s">
        <v>2211</v>
      </c>
      <c r="B93" s="29">
        <f>'2013-14'!N93</f>
        <v>75</v>
      </c>
      <c r="C93" s="137"/>
      <c r="D93" s="137"/>
      <c r="E93" s="137"/>
      <c r="F93" s="137"/>
      <c r="G93" s="32"/>
      <c r="H93" s="137"/>
      <c r="I93" s="32"/>
      <c r="J93" s="137"/>
      <c r="K93" s="32"/>
      <c r="L93" s="137"/>
      <c r="M93" s="29">
        <f t="shared" si="26"/>
        <v>75</v>
      </c>
      <c r="N93" s="154">
        <f t="shared" si="27"/>
        <v>0</v>
      </c>
    </row>
    <row r="94" spans="1:14" ht="12.75">
      <c r="A94" s="12" t="s">
        <v>2212</v>
      </c>
      <c r="B94" s="29">
        <f>'2013-14'!N94</f>
        <v>155</v>
      </c>
      <c r="C94" s="137"/>
      <c r="D94" s="137"/>
      <c r="E94" s="137"/>
      <c r="F94" s="137"/>
      <c r="G94" s="32"/>
      <c r="H94" s="137"/>
      <c r="I94" s="32"/>
      <c r="J94" s="137">
        <v>-5</v>
      </c>
      <c r="K94" s="32"/>
      <c r="L94" s="137"/>
      <c r="M94" s="29">
        <f t="shared" si="26"/>
        <v>150</v>
      </c>
      <c r="N94" s="154">
        <f t="shared" si="27"/>
        <v>-0.03225806451612903</v>
      </c>
    </row>
    <row r="95" spans="1:14" ht="12.75">
      <c r="A95" s="12" t="s">
        <v>2213</v>
      </c>
      <c r="B95" s="29">
        <f>'2013-14'!N95</f>
        <v>2083</v>
      </c>
      <c r="C95" s="137"/>
      <c r="D95" s="137"/>
      <c r="E95" s="137"/>
      <c r="F95" s="137"/>
      <c r="G95" s="32"/>
      <c r="H95" s="137">
        <v>-10</v>
      </c>
      <c r="I95" s="32"/>
      <c r="J95" s="137">
        <v>-56</v>
      </c>
      <c r="K95" s="32">
        <v>-30</v>
      </c>
      <c r="L95" s="137"/>
      <c r="M95" s="29">
        <f t="shared" si="26"/>
        <v>1987</v>
      </c>
      <c r="N95" s="154">
        <f t="shared" si="27"/>
        <v>-0.046087373979836775</v>
      </c>
    </row>
    <row r="96" spans="1:14" ht="12.75">
      <c r="A96" s="12" t="s">
        <v>2384</v>
      </c>
      <c r="B96" s="29">
        <f>'2013-14'!N96</f>
        <v>411</v>
      </c>
      <c r="C96" s="137"/>
      <c r="D96" s="137"/>
      <c r="E96" s="137"/>
      <c r="F96" s="137"/>
      <c r="G96" s="32"/>
      <c r="H96" s="137"/>
      <c r="I96" s="32"/>
      <c r="J96" s="137"/>
      <c r="K96" s="32"/>
      <c r="L96" s="137"/>
      <c r="M96" s="29">
        <f t="shared" si="26"/>
        <v>411</v>
      </c>
      <c r="N96" s="154">
        <f t="shared" si="27"/>
        <v>0</v>
      </c>
    </row>
    <row r="97" spans="1:14" ht="12.75">
      <c r="A97" s="18"/>
      <c r="B97" s="37"/>
      <c r="C97" s="139"/>
      <c r="D97" s="139"/>
      <c r="E97" s="139"/>
      <c r="F97" s="139"/>
      <c r="G97" s="38"/>
      <c r="H97" s="139"/>
      <c r="I97" s="38"/>
      <c r="J97" s="137"/>
      <c r="K97" s="32"/>
      <c r="L97" s="137"/>
      <c r="M97" s="37"/>
      <c r="N97" s="152"/>
    </row>
    <row r="98" spans="1:14" ht="12.75">
      <c r="A98" s="18" t="s">
        <v>2385</v>
      </c>
      <c r="B98" s="26">
        <f>+SUM(B99:B104)</f>
        <v>3074</v>
      </c>
      <c r="C98" s="131">
        <f>+SUM(C99:C104)</f>
        <v>0</v>
      </c>
      <c r="D98" s="131">
        <f>+SUM(D99:D104)</f>
        <v>0</v>
      </c>
      <c r="E98" s="131">
        <f>+SUM(E99:E104)</f>
        <v>0</v>
      </c>
      <c r="F98" s="131">
        <f aca="true" t="shared" si="28" ref="F98:M98">+SUM(F99:F104)</f>
        <v>0</v>
      </c>
      <c r="G98" s="27">
        <f t="shared" si="28"/>
        <v>0</v>
      </c>
      <c r="H98" s="131">
        <f t="shared" si="28"/>
        <v>-25</v>
      </c>
      <c r="I98" s="27">
        <f t="shared" si="28"/>
        <v>0</v>
      </c>
      <c r="J98" s="131">
        <f t="shared" si="28"/>
        <v>0</v>
      </c>
      <c r="K98" s="27">
        <f t="shared" si="28"/>
        <v>0</v>
      </c>
      <c r="L98" s="131">
        <f t="shared" si="28"/>
        <v>0</v>
      </c>
      <c r="M98" s="26">
        <f t="shared" si="28"/>
        <v>3049</v>
      </c>
      <c r="N98" s="153">
        <f aca="true" t="shared" si="29" ref="N98:N104">+(M98-B98)/B98</f>
        <v>-0.008132726089785295</v>
      </c>
    </row>
    <row r="99" spans="1:14" ht="12.75">
      <c r="A99" s="7" t="s">
        <v>4261</v>
      </c>
      <c r="B99" s="29">
        <f>'2013-14'!N99</f>
        <v>131</v>
      </c>
      <c r="C99" s="137"/>
      <c r="D99" s="137"/>
      <c r="E99" s="137"/>
      <c r="F99" s="137"/>
      <c r="G99" s="32"/>
      <c r="H99" s="137"/>
      <c r="I99" s="32"/>
      <c r="J99" s="137"/>
      <c r="K99" s="32"/>
      <c r="L99" s="137"/>
      <c r="M99" s="29">
        <f aca="true" t="shared" si="30" ref="M99:M104">+B99+SUM(C99:L99)</f>
        <v>131</v>
      </c>
      <c r="N99" s="154">
        <f t="shared" si="29"/>
        <v>0</v>
      </c>
    </row>
    <row r="100" spans="1:14" ht="12.75">
      <c r="A100" s="7" t="s">
        <v>5908</v>
      </c>
      <c r="B100" s="29">
        <f>'2013-14'!N100</f>
        <v>1039</v>
      </c>
      <c r="C100" s="137"/>
      <c r="D100" s="137"/>
      <c r="E100" s="137"/>
      <c r="F100" s="137"/>
      <c r="G100" s="32"/>
      <c r="H100" s="137">
        <v>-20</v>
      </c>
      <c r="I100" s="32"/>
      <c r="J100" s="137"/>
      <c r="K100" s="32"/>
      <c r="L100" s="137"/>
      <c r="M100" s="29">
        <f t="shared" si="30"/>
        <v>1019</v>
      </c>
      <c r="N100" s="154">
        <f t="shared" si="29"/>
        <v>-0.019249278152069296</v>
      </c>
    </row>
    <row r="101" spans="1:14" ht="12.75">
      <c r="A101" s="7" t="s">
        <v>5909</v>
      </c>
      <c r="B101" s="29">
        <f>'2013-14'!N101</f>
        <v>1541</v>
      </c>
      <c r="C101" s="137"/>
      <c r="D101" s="137"/>
      <c r="E101" s="137"/>
      <c r="F101" s="137"/>
      <c r="G101" s="32"/>
      <c r="H101" s="137">
        <v>0</v>
      </c>
      <c r="I101" s="32"/>
      <c r="J101" s="137"/>
      <c r="K101" s="32"/>
      <c r="L101" s="137"/>
      <c r="M101" s="29">
        <f t="shared" si="30"/>
        <v>1541</v>
      </c>
      <c r="N101" s="154">
        <f t="shared" si="29"/>
        <v>0</v>
      </c>
    </row>
    <row r="102" spans="1:14" ht="15" customHeight="1">
      <c r="A102" s="7" t="s">
        <v>2386</v>
      </c>
      <c r="B102" s="29">
        <f>'2013-14'!N102</f>
        <v>107</v>
      </c>
      <c r="C102" s="137"/>
      <c r="D102" s="137"/>
      <c r="E102" s="137"/>
      <c r="F102" s="137"/>
      <c r="G102" s="32"/>
      <c r="H102" s="137">
        <v>-5</v>
      </c>
      <c r="I102" s="32"/>
      <c r="J102" s="137"/>
      <c r="K102" s="32"/>
      <c r="L102" s="137"/>
      <c r="M102" s="29">
        <f t="shared" si="30"/>
        <v>102</v>
      </c>
      <c r="N102" s="154">
        <f t="shared" si="29"/>
        <v>-0.04672897196261682</v>
      </c>
    </row>
    <row r="103" spans="1:14" ht="12.75">
      <c r="A103" s="7" t="s">
        <v>4268</v>
      </c>
      <c r="B103" s="29">
        <f>'2013-14'!N103</f>
        <v>-2</v>
      </c>
      <c r="C103" s="137"/>
      <c r="D103" s="137"/>
      <c r="E103" s="137"/>
      <c r="F103" s="137"/>
      <c r="G103" s="32"/>
      <c r="H103" s="137"/>
      <c r="I103" s="32"/>
      <c r="J103" s="137"/>
      <c r="K103" s="32"/>
      <c r="L103" s="137"/>
      <c r="M103" s="29">
        <f t="shared" si="30"/>
        <v>-2</v>
      </c>
      <c r="N103" s="154">
        <f t="shared" si="29"/>
        <v>0</v>
      </c>
    </row>
    <row r="104" spans="1:14" ht="12.75">
      <c r="A104" s="7" t="s">
        <v>2387</v>
      </c>
      <c r="B104" s="29">
        <f>'2013-14'!N104</f>
        <v>258</v>
      </c>
      <c r="C104" s="137"/>
      <c r="D104" s="137"/>
      <c r="E104" s="137"/>
      <c r="F104" s="137"/>
      <c r="G104" s="32"/>
      <c r="H104" s="137"/>
      <c r="I104" s="32"/>
      <c r="J104" s="137"/>
      <c r="K104" s="32"/>
      <c r="L104" s="137"/>
      <c r="M104" s="29">
        <f t="shared" si="30"/>
        <v>258</v>
      </c>
      <c r="N104" s="154">
        <f t="shared" si="29"/>
        <v>0</v>
      </c>
    </row>
    <row r="105" spans="1:14" ht="12.75">
      <c r="A105" s="17"/>
      <c r="B105" s="37"/>
      <c r="C105" s="140"/>
      <c r="D105" s="140"/>
      <c r="E105" s="140"/>
      <c r="F105" s="140"/>
      <c r="G105" s="81"/>
      <c r="H105" s="140"/>
      <c r="I105" s="81"/>
      <c r="J105" s="140"/>
      <c r="K105" s="81"/>
      <c r="L105" s="140"/>
      <c r="M105" s="37"/>
      <c r="N105" s="152"/>
    </row>
    <row r="106" spans="1:14" s="129" customFormat="1" ht="15.75">
      <c r="A106" s="155" t="s">
        <v>4260</v>
      </c>
      <c r="B106" s="123">
        <f>B108</f>
        <v>779</v>
      </c>
      <c r="C106" s="128">
        <f>C108</f>
        <v>0</v>
      </c>
      <c r="D106" s="128">
        <f>D108</f>
        <v>0</v>
      </c>
      <c r="E106" s="128">
        <f>E108</f>
        <v>0</v>
      </c>
      <c r="F106" s="128">
        <f aca="true" t="shared" si="31" ref="F106:M106">F108</f>
        <v>0</v>
      </c>
      <c r="G106" s="124">
        <f t="shared" si="31"/>
        <v>0</v>
      </c>
      <c r="H106" s="128">
        <f t="shared" si="31"/>
        <v>0</v>
      </c>
      <c r="I106" s="124">
        <f t="shared" si="31"/>
        <v>0</v>
      </c>
      <c r="J106" s="128">
        <f t="shared" si="31"/>
        <v>-23</v>
      </c>
      <c r="K106" s="124">
        <f t="shared" si="31"/>
        <v>0</v>
      </c>
      <c r="L106" s="128">
        <f t="shared" si="31"/>
        <v>-10</v>
      </c>
      <c r="M106" s="123">
        <f t="shared" si="31"/>
        <v>746</v>
      </c>
      <c r="N106" s="151">
        <f>+(M106-B106)/B106</f>
        <v>-0.04236200256739409</v>
      </c>
    </row>
    <row r="107" spans="1:14" ht="12.75">
      <c r="A107" s="157"/>
      <c r="B107" s="37"/>
      <c r="C107" s="140"/>
      <c r="D107" s="140"/>
      <c r="E107" s="140"/>
      <c r="F107" s="140"/>
      <c r="G107" s="81"/>
      <c r="H107" s="140"/>
      <c r="I107" s="81"/>
      <c r="J107" s="140"/>
      <c r="K107" s="81"/>
      <c r="L107" s="140"/>
      <c r="M107" s="37"/>
      <c r="N107" s="152"/>
    </row>
    <row r="108" spans="1:14" ht="12.75" customHeight="1">
      <c r="A108" s="16" t="s">
        <v>2227</v>
      </c>
      <c r="B108" s="26">
        <f aca="true" t="shared" si="32" ref="B108:M108">+SUM(B109:B111)</f>
        <v>779</v>
      </c>
      <c r="C108" s="131">
        <f t="shared" si="32"/>
        <v>0</v>
      </c>
      <c r="D108" s="131">
        <f t="shared" si="32"/>
        <v>0</v>
      </c>
      <c r="E108" s="131">
        <f t="shared" si="32"/>
        <v>0</v>
      </c>
      <c r="F108" s="131">
        <f t="shared" si="32"/>
        <v>0</v>
      </c>
      <c r="G108" s="27">
        <f t="shared" si="32"/>
        <v>0</v>
      </c>
      <c r="H108" s="131">
        <f t="shared" si="32"/>
        <v>0</v>
      </c>
      <c r="I108" s="27">
        <f t="shared" si="32"/>
        <v>0</v>
      </c>
      <c r="J108" s="131">
        <f t="shared" si="32"/>
        <v>-23</v>
      </c>
      <c r="K108" s="27">
        <f t="shared" si="32"/>
        <v>0</v>
      </c>
      <c r="L108" s="131">
        <f t="shared" si="32"/>
        <v>-10</v>
      </c>
      <c r="M108" s="26">
        <f t="shared" si="32"/>
        <v>746</v>
      </c>
      <c r="N108" s="153">
        <f>+(M108-B108)/B108</f>
        <v>-0.04236200256739409</v>
      </c>
    </row>
    <row r="109" spans="1:14" ht="12.75">
      <c r="A109" s="64" t="s">
        <v>5906</v>
      </c>
      <c r="B109" s="29">
        <f>'2013-14'!N109</f>
        <v>-39</v>
      </c>
      <c r="C109" s="141"/>
      <c r="D109" s="141"/>
      <c r="E109" s="141"/>
      <c r="F109" s="141"/>
      <c r="G109" s="82"/>
      <c r="H109" s="141"/>
      <c r="I109" s="82"/>
      <c r="J109" s="141">
        <v>-9</v>
      </c>
      <c r="K109" s="82"/>
      <c r="L109" s="141"/>
      <c r="M109" s="29">
        <f>+B109+SUM(C109:L109)</f>
        <v>-48</v>
      </c>
      <c r="N109" s="154">
        <f>+(M109-B109)/B109</f>
        <v>0.23076923076923078</v>
      </c>
    </row>
    <row r="110" spans="1:14" ht="12.75">
      <c r="A110" s="64" t="s">
        <v>2203</v>
      </c>
      <c r="B110" s="29">
        <f>'2013-14'!N110</f>
        <v>369</v>
      </c>
      <c r="C110" s="141"/>
      <c r="D110" s="141"/>
      <c r="E110" s="141"/>
      <c r="F110" s="141"/>
      <c r="G110" s="82"/>
      <c r="H110" s="141"/>
      <c r="I110" s="82"/>
      <c r="J110" s="141">
        <v>-14</v>
      </c>
      <c r="K110" s="82"/>
      <c r="L110" s="141"/>
      <c r="M110" s="29">
        <f>+B110+SUM(C110:L110)</f>
        <v>355</v>
      </c>
      <c r="N110" s="154">
        <f>+(M110-B110)/B110</f>
        <v>-0.037940379403794036</v>
      </c>
    </row>
    <row r="111" spans="1:14" ht="12.75">
      <c r="A111" s="64" t="s">
        <v>5907</v>
      </c>
      <c r="B111" s="29">
        <f>'2013-14'!N111</f>
        <v>449</v>
      </c>
      <c r="C111" s="141"/>
      <c r="D111" s="141"/>
      <c r="E111" s="141"/>
      <c r="F111" s="141"/>
      <c r="G111" s="82"/>
      <c r="H111" s="141"/>
      <c r="I111" s="82"/>
      <c r="J111" s="141"/>
      <c r="K111" s="82"/>
      <c r="L111" s="141">
        <v>-10</v>
      </c>
      <c r="M111" s="29">
        <f>+B111+SUM(C111:L111)</f>
        <v>439</v>
      </c>
      <c r="N111" s="154">
        <f>+(M111-B111)/B111</f>
        <v>-0.022271714922048998</v>
      </c>
    </row>
    <row r="112" spans="1:14" ht="12.75">
      <c r="A112" s="16"/>
      <c r="B112" s="29"/>
      <c r="C112" s="134"/>
      <c r="D112" s="134"/>
      <c r="E112" s="134"/>
      <c r="F112" s="134"/>
      <c r="G112" s="30"/>
      <c r="H112" s="134"/>
      <c r="I112" s="30"/>
      <c r="J112" s="134"/>
      <c r="K112" s="30"/>
      <c r="L112" s="134"/>
      <c r="M112" s="29"/>
      <c r="N112" s="152"/>
    </row>
    <row r="113" spans="1:14" s="129" customFormat="1" ht="41.25" customHeight="1">
      <c r="A113" s="158" t="s">
        <v>2228</v>
      </c>
      <c r="B113" s="163">
        <f>+B5+B24+B63+B106</f>
        <v>19026.39</v>
      </c>
      <c r="C113" s="159">
        <f aca="true" t="shared" si="33" ref="C113:L113">+C5+C24+C63+C106</f>
        <v>0</v>
      </c>
      <c r="D113" s="159">
        <f t="shared" si="33"/>
        <v>0</v>
      </c>
      <c r="E113" s="159">
        <f t="shared" si="33"/>
        <v>0</v>
      </c>
      <c r="F113" s="159">
        <f t="shared" si="33"/>
        <v>248</v>
      </c>
      <c r="G113" s="162">
        <f t="shared" si="33"/>
        <v>4</v>
      </c>
      <c r="H113" s="159">
        <f t="shared" si="33"/>
        <v>-712</v>
      </c>
      <c r="I113" s="162">
        <f t="shared" si="33"/>
        <v>-48</v>
      </c>
      <c r="J113" s="159">
        <f t="shared" si="33"/>
        <v>-941</v>
      </c>
      <c r="K113" s="162">
        <f t="shared" si="33"/>
        <v>-234</v>
      </c>
      <c r="L113" s="159">
        <f t="shared" si="33"/>
        <v>-69</v>
      </c>
      <c r="M113" s="163">
        <f>+M5+M24+M63+M106</f>
        <v>17274.39</v>
      </c>
      <c r="N113" s="160">
        <f>+(M113-B113)/B113</f>
        <v>-0.09208262839140793</v>
      </c>
    </row>
    <row r="114" spans="1:13" ht="12.75">
      <c r="A114" s="133"/>
      <c r="B114" s="172"/>
      <c r="C114" s="143"/>
      <c r="D114" s="143"/>
      <c r="E114" s="143"/>
      <c r="F114" s="172"/>
      <c r="G114" s="172"/>
      <c r="H114" s="172"/>
      <c r="I114" s="172"/>
      <c r="J114" s="172"/>
      <c r="K114" s="172"/>
      <c r="L114" s="172"/>
      <c r="M114" s="143"/>
    </row>
    <row r="115" spans="1:14" ht="15.75" hidden="1" outlineLevel="1">
      <c r="A115" s="183" t="s">
        <v>4903</v>
      </c>
      <c r="B115" s="13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44"/>
    </row>
    <row r="116" spans="1:14" ht="12.75" hidden="1" outlineLevel="1">
      <c r="A116" s="184" t="s">
        <v>4921</v>
      </c>
      <c r="B116" s="136">
        <f>'2013-14'!N116</f>
        <v>1474.175</v>
      </c>
      <c r="C116" s="106"/>
      <c r="D116" s="106">
        <f>50+83.77+-613.93+-270.892+-25+-6.988+100+-310.945+71.033+124+10+42+7</f>
        <v>-739.9519999999999</v>
      </c>
      <c r="E116" s="106"/>
      <c r="F116" s="106"/>
      <c r="G116" s="106"/>
      <c r="H116" s="106"/>
      <c r="I116" s="106"/>
      <c r="J116" s="106"/>
      <c r="K116" s="106"/>
      <c r="L116" s="106"/>
      <c r="M116" s="185">
        <f>+B116+SUM(C116:L116)</f>
        <v>734.2230000000001</v>
      </c>
      <c r="N116" s="135"/>
    </row>
    <row r="117" spans="1:14" ht="12.75" hidden="1" outlineLevel="1">
      <c r="A117" s="184"/>
      <c r="B117" s="13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85"/>
      <c r="N117" s="144"/>
    </row>
    <row r="118" spans="1:14" ht="12.75" hidden="1" outlineLevel="1">
      <c r="A118" s="184" t="s">
        <v>4905</v>
      </c>
      <c r="B118" s="136">
        <f>'2013-14'!N118</f>
        <v>3632.535</v>
      </c>
      <c r="C118" s="106"/>
      <c r="D118" s="106">
        <f>167+60+262+200+-400+50+917.156+395.917</f>
        <v>1652.0729999999999</v>
      </c>
      <c r="E118" s="106"/>
      <c r="F118" s="106"/>
      <c r="G118" s="106"/>
      <c r="H118" s="106"/>
      <c r="I118" s="106"/>
      <c r="J118" s="106"/>
      <c r="K118" s="106"/>
      <c r="L118" s="106"/>
      <c r="M118" s="185">
        <f>+B118+SUM(C118:L118)</f>
        <v>5284.608</v>
      </c>
      <c r="N118" s="135"/>
    </row>
    <row r="119" spans="1:14" ht="15" hidden="1" outlineLevel="1">
      <c r="A119" s="186"/>
      <c r="B119" s="13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44"/>
    </row>
    <row r="120" spans="1:14" ht="15.75" hidden="1" outlineLevel="1">
      <c r="A120" s="183" t="s">
        <v>5216</v>
      </c>
      <c r="B120" s="130">
        <f aca="true" t="shared" si="34" ref="B120:M120">+SUM(B113:B119)</f>
        <v>24133.1</v>
      </c>
      <c r="C120" s="145">
        <f t="shared" si="34"/>
        <v>0</v>
      </c>
      <c r="D120" s="145">
        <f t="shared" si="34"/>
        <v>912.121</v>
      </c>
      <c r="E120" s="145">
        <f t="shared" si="34"/>
        <v>0</v>
      </c>
      <c r="F120" s="145">
        <f t="shared" si="34"/>
        <v>248</v>
      </c>
      <c r="G120" s="145">
        <f t="shared" si="34"/>
        <v>4</v>
      </c>
      <c r="H120" s="145">
        <f t="shared" si="34"/>
        <v>-712</v>
      </c>
      <c r="I120" s="145">
        <f t="shared" si="34"/>
        <v>-48</v>
      </c>
      <c r="J120" s="145">
        <f t="shared" si="34"/>
        <v>-941</v>
      </c>
      <c r="K120" s="145">
        <f t="shared" si="34"/>
        <v>-234</v>
      </c>
      <c r="L120" s="145">
        <f t="shared" si="34"/>
        <v>-69</v>
      </c>
      <c r="M120" s="145">
        <f t="shared" si="34"/>
        <v>23293.221</v>
      </c>
      <c r="N120" s="135"/>
    </row>
    <row r="121" spans="1:14" ht="15" hidden="1" outlineLevel="1">
      <c r="A121" s="186"/>
      <c r="B121" s="13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44"/>
    </row>
    <row r="122" spans="1:14" ht="12.75" hidden="1" outlineLevel="1">
      <c r="A122" s="187" t="s">
        <v>4909</v>
      </c>
      <c r="B122" s="13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44"/>
    </row>
    <row r="123" spans="1:14" ht="25.5" hidden="1" outlineLevel="1">
      <c r="A123" s="184" t="s">
        <v>4910</v>
      </c>
      <c r="B123" s="136">
        <f>'2013-14'!N123</f>
        <v>0</v>
      </c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85">
        <f>+B123+SUM(C123:L123)</f>
        <v>0</v>
      </c>
      <c r="N123" s="135"/>
    </row>
    <row r="124" spans="1:14" ht="12.75" hidden="1" outlineLevel="1">
      <c r="A124" s="184" t="s">
        <v>4922</v>
      </c>
      <c r="B124" s="136">
        <f>'2013-14'!N124</f>
        <v>0</v>
      </c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85">
        <f>+B124+SUM(C124:L124)</f>
        <v>0</v>
      </c>
      <c r="N124" s="135"/>
    </row>
    <row r="125" spans="1:14" ht="15" hidden="1" outlineLevel="1">
      <c r="A125" s="186"/>
      <c r="B125" s="13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44"/>
    </row>
    <row r="126" spans="1:14" ht="15.75" hidden="1" outlineLevel="1">
      <c r="A126" s="183" t="s">
        <v>4912</v>
      </c>
      <c r="B126" s="130">
        <f>+SUM(B120,B123,B124)</f>
        <v>24133.1</v>
      </c>
      <c r="C126" s="130">
        <f aca="true" t="shared" si="35" ref="C126:M126">+SUM(C120,C123,C124)</f>
        <v>0</v>
      </c>
      <c r="D126" s="145">
        <f t="shared" si="35"/>
        <v>912.121</v>
      </c>
      <c r="E126" s="145">
        <f t="shared" si="35"/>
        <v>0</v>
      </c>
      <c r="F126" s="145">
        <f t="shared" si="35"/>
        <v>248</v>
      </c>
      <c r="G126" s="145">
        <f t="shared" si="35"/>
        <v>4</v>
      </c>
      <c r="H126" s="145">
        <f t="shared" si="35"/>
        <v>-712</v>
      </c>
      <c r="I126" s="145">
        <f t="shared" si="35"/>
        <v>-48</v>
      </c>
      <c r="J126" s="145">
        <f t="shared" si="35"/>
        <v>-941</v>
      </c>
      <c r="K126" s="145">
        <f t="shared" si="35"/>
        <v>-234</v>
      </c>
      <c r="L126" s="145">
        <f t="shared" si="35"/>
        <v>-69</v>
      </c>
      <c r="M126" s="145">
        <f t="shared" si="35"/>
        <v>23293.221</v>
      </c>
      <c r="N126" s="146"/>
    </row>
    <row r="127" spans="1:14" ht="15" hidden="1" outlineLevel="1">
      <c r="A127" s="186"/>
      <c r="B127" s="13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44"/>
    </row>
    <row r="128" spans="1:14" ht="15" hidden="1" outlineLevel="1">
      <c r="A128" s="186"/>
      <c r="B128" s="13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44"/>
    </row>
    <row r="129" spans="1:14" ht="15.75" hidden="1" outlineLevel="1">
      <c r="A129" s="183" t="s">
        <v>4913</v>
      </c>
      <c r="B129" s="130">
        <f>+SUM(B130:B133)</f>
        <v>-24132.984</v>
      </c>
      <c r="C129" s="130">
        <f aca="true" t="shared" si="36" ref="C129:M129">+SUM(C130:C133)</f>
        <v>0</v>
      </c>
      <c r="D129" s="145">
        <f t="shared" si="36"/>
        <v>809.8779999999999</v>
      </c>
      <c r="E129" s="145">
        <f t="shared" si="36"/>
        <v>0</v>
      </c>
      <c r="F129" s="145">
        <f t="shared" si="36"/>
        <v>0</v>
      </c>
      <c r="G129" s="145">
        <f t="shared" si="36"/>
        <v>0</v>
      </c>
      <c r="H129" s="145">
        <f t="shared" si="36"/>
        <v>0</v>
      </c>
      <c r="I129" s="145">
        <f t="shared" si="36"/>
        <v>0</v>
      </c>
      <c r="J129" s="145">
        <f t="shared" si="36"/>
        <v>0</v>
      </c>
      <c r="K129" s="145">
        <f t="shared" si="36"/>
        <v>0</v>
      </c>
      <c r="L129" s="145">
        <f t="shared" si="36"/>
        <v>0</v>
      </c>
      <c r="M129" s="145">
        <f t="shared" si="36"/>
        <v>-23323.106</v>
      </c>
      <c r="N129" s="135"/>
    </row>
    <row r="130" spans="1:14" ht="12.75" hidden="1" outlineLevel="1">
      <c r="A130" s="184" t="s">
        <v>4914</v>
      </c>
      <c r="B130" s="136">
        <f>'2013-14'!N130</f>
        <v>-11523</v>
      </c>
      <c r="C130" s="106"/>
      <c r="D130" s="106">
        <v>1088</v>
      </c>
      <c r="E130" s="106"/>
      <c r="F130" s="106"/>
      <c r="G130" s="106"/>
      <c r="H130" s="106"/>
      <c r="I130" s="106"/>
      <c r="J130" s="106"/>
      <c r="K130" s="106"/>
      <c r="L130" s="106"/>
      <c r="M130" s="185">
        <f>+B130+SUM(C130:L130)</f>
        <v>-10435</v>
      </c>
      <c r="N130" s="135"/>
    </row>
    <row r="131" spans="1:14" ht="12.75" hidden="1" outlineLevel="1">
      <c r="A131" s="184" t="s">
        <v>2204</v>
      </c>
      <c r="B131" s="136">
        <f>'2013-14'!N131</f>
        <v>-11074.984</v>
      </c>
      <c r="C131" s="106"/>
      <c r="D131" s="106">
        <f>-271.122+-7</f>
        <v>-278.122</v>
      </c>
      <c r="E131" s="106"/>
      <c r="F131" s="106"/>
      <c r="G131" s="106"/>
      <c r="H131" s="106"/>
      <c r="I131" s="106"/>
      <c r="J131" s="106"/>
      <c r="K131" s="106"/>
      <c r="L131" s="106"/>
      <c r="M131" s="185">
        <f>+B131+SUM(C131:L131)</f>
        <v>-11353.106</v>
      </c>
      <c r="N131" s="135"/>
    </row>
    <row r="132" spans="1:14" ht="12.75" hidden="1" outlineLevel="1">
      <c r="A132" s="188" t="s">
        <v>5218</v>
      </c>
      <c r="B132" s="136">
        <f>'2013-14'!N132</f>
        <v>-1535</v>
      </c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85">
        <f>+B132+SUM(C132:L132)</f>
        <v>-1535</v>
      </c>
      <c r="N132" s="135"/>
    </row>
    <row r="133" spans="1:14" ht="12.75" hidden="1" outlineLevel="1">
      <c r="A133" s="188" t="s">
        <v>5219</v>
      </c>
      <c r="B133" s="136">
        <f>'2013-14'!N133</f>
        <v>0</v>
      </c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85">
        <f>+B133+SUM(C133:L133)</f>
        <v>0</v>
      </c>
      <c r="N133" s="135"/>
    </row>
    <row r="134" spans="1:14" ht="12.75" hidden="1" outlineLevel="1">
      <c r="A134" s="184"/>
      <c r="B134" s="13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44"/>
    </row>
    <row r="135" spans="1:14" ht="12.75" hidden="1" outlineLevel="1">
      <c r="A135" s="184" t="s">
        <v>4915</v>
      </c>
      <c r="B135" s="136">
        <f>+SUM(B129,B126)</f>
        <v>0.11599999999816646</v>
      </c>
      <c r="C135" s="106">
        <f aca="true" t="shared" si="37" ref="C135:M135">+SUM(C129,C126)</f>
        <v>0</v>
      </c>
      <c r="D135" s="106">
        <f t="shared" si="37"/>
        <v>1721.9989999999998</v>
      </c>
      <c r="E135" s="106">
        <f t="shared" si="37"/>
        <v>0</v>
      </c>
      <c r="F135" s="106">
        <f t="shared" si="37"/>
        <v>248</v>
      </c>
      <c r="G135" s="106">
        <f t="shared" si="37"/>
        <v>4</v>
      </c>
      <c r="H135" s="106">
        <f t="shared" si="37"/>
        <v>-712</v>
      </c>
      <c r="I135" s="106">
        <f t="shared" si="37"/>
        <v>-48</v>
      </c>
      <c r="J135" s="106">
        <f t="shared" si="37"/>
        <v>-941</v>
      </c>
      <c r="K135" s="106">
        <f t="shared" si="37"/>
        <v>-234</v>
      </c>
      <c r="L135" s="106">
        <f t="shared" si="37"/>
        <v>-69</v>
      </c>
      <c r="M135" s="106">
        <f t="shared" si="37"/>
        <v>-29.8849999999984</v>
      </c>
      <c r="N135" s="135"/>
    </row>
    <row r="136" ht="12.75" collapsed="1"/>
  </sheetData>
  <autoFilter ref="A4:N114"/>
  <mergeCells count="1">
    <mergeCell ref="A1:N1"/>
  </mergeCells>
  <conditionalFormatting sqref="N112 N107 N105 N97 N87 N73 N62 N64 N54 N25 N23 N19 N3:N4 N6 N1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4" useFirstPageNumber="1" fitToHeight="3" horizontalDpi="600" verticalDpi="600" orientation="landscape" paperSize="9" scale="76" r:id="rId1"/>
  <headerFooter alignWithMargins="0">
    <oddHeader>&amp;R&amp;16Appendix 2</oddHeader>
    <oddFooter>&amp;C&amp;P</oddFooter>
  </headerFooter>
  <rowBreaks count="2" manualBreakCount="2">
    <brk id="40" max="14" man="1"/>
    <brk id="8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35"/>
  <sheetViews>
    <sheetView zoomScale="70" zoomScaleNormal="70" workbookViewId="0" topLeftCell="A1">
      <pane xSplit="1" ySplit="4" topLeftCell="B110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J162" sqref="J162"/>
    </sheetView>
  </sheetViews>
  <sheetFormatPr defaultColWidth="9.140625" defaultRowHeight="12.75" outlineLevelRow="1"/>
  <cols>
    <col min="1" max="1" width="40.28125" style="138" customWidth="1"/>
    <col min="2" max="2" width="18.00390625" style="127" customWidth="1"/>
    <col min="3" max="3" width="13.8515625" style="127" hidden="1" customWidth="1"/>
    <col min="4" max="4" width="15.28125" style="127" hidden="1" customWidth="1"/>
    <col min="5" max="5" width="16.7109375" style="127" hidden="1" customWidth="1"/>
    <col min="6" max="6" width="14.7109375" style="127" customWidth="1"/>
    <col min="7" max="10" width="12.7109375" style="127" customWidth="1"/>
    <col min="11" max="12" width="14.140625" style="127" customWidth="1"/>
    <col min="13" max="13" width="17.421875" style="127" customWidth="1"/>
    <col min="14" max="14" width="11.7109375" style="125" customWidth="1"/>
    <col min="15" max="15" width="2.140625" style="127" customWidth="1"/>
    <col min="16" max="16384" width="9.140625" style="127" customWidth="1"/>
  </cols>
  <sheetData>
    <row r="1" spans="1:14" ht="27.75">
      <c r="A1" s="209" t="s">
        <v>5937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8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32.25" customHeight="1">
      <c r="A3" s="41"/>
      <c r="B3" s="2" t="s">
        <v>2809</v>
      </c>
      <c r="C3" s="147" t="s">
        <v>4928</v>
      </c>
      <c r="D3" s="147" t="s">
        <v>4929</v>
      </c>
      <c r="E3" s="147" t="s">
        <v>4930</v>
      </c>
      <c r="F3" s="148" t="s">
        <v>2142</v>
      </c>
      <c r="G3" s="161" t="s">
        <v>2134</v>
      </c>
      <c r="H3" s="148" t="s">
        <v>2135</v>
      </c>
      <c r="I3" s="161" t="s">
        <v>2136</v>
      </c>
      <c r="J3" s="148" t="s">
        <v>2137</v>
      </c>
      <c r="K3" s="161" t="s">
        <v>2138</v>
      </c>
      <c r="L3" s="148" t="s">
        <v>2363</v>
      </c>
      <c r="M3" s="2" t="s">
        <v>2810</v>
      </c>
      <c r="N3" s="149" t="s">
        <v>2226</v>
      </c>
    </row>
    <row r="4" spans="1:14" ht="13.5" customHeight="1">
      <c r="A4" s="16"/>
      <c r="B4" s="200" t="s">
        <v>2207</v>
      </c>
      <c r="C4" s="179"/>
      <c r="D4" s="178" t="s">
        <v>2207</v>
      </c>
      <c r="E4" s="179"/>
      <c r="F4" s="178" t="s">
        <v>2207</v>
      </c>
      <c r="G4" s="199" t="s">
        <v>2207</v>
      </c>
      <c r="H4" s="178" t="s">
        <v>2207</v>
      </c>
      <c r="I4" s="199" t="s">
        <v>2207</v>
      </c>
      <c r="J4" s="178" t="s">
        <v>2207</v>
      </c>
      <c r="K4" s="199" t="s">
        <v>2207</v>
      </c>
      <c r="L4" s="178" t="s">
        <v>2207</v>
      </c>
      <c r="M4" s="207" t="s">
        <v>2207</v>
      </c>
      <c r="N4" s="190"/>
    </row>
    <row r="5" spans="1:14" s="129" customFormat="1" ht="15.75">
      <c r="A5" s="150" t="s">
        <v>2151</v>
      </c>
      <c r="B5" s="123">
        <f>+B7+B14+B20</f>
        <v>-334</v>
      </c>
      <c r="C5" s="128">
        <f>+C7+C14+C20</f>
        <v>0</v>
      </c>
      <c r="D5" s="128">
        <f>+D7+D14+D20</f>
        <v>0</v>
      </c>
      <c r="E5" s="128">
        <f>+E7+E14+E20</f>
        <v>0</v>
      </c>
      <c r="F5" s="128">
        <f aca="true" t="shared" si="0" ref="F5:L5">+F7+F14+F20</f>
        <v>0</v>
      </c>
      <c r="G5" s="124">
        <f t="shared" si="0"/>
        <v>43</v>
      </c>
      <c r="H5" s="128">
        <f t="shared" si="0"/>
        <v>-35</v>
      </c>
      <c r="I5" s="124">
        <f t="shared" si="0"/>
        <v>2</v>
      </c>
      <c r="J5" s="128">
        <f t="shared" si="0"/>
        <v>35</v>
      </c>
      <c r="K5" s="124">
        <f t="shared" si="0"/>
        <v>-86</v>
      </c>
      <c r="L5" s="128">
        <f t="shared" si="0"/>
        <v>0</v>
      </c>
      <c r="M5" s="123">
        <f>+M7+M14+M20</f>
        <v>-375</v>
      </c>
      <c r="N5" s="151">
        <f>+(M5-B5)/B5</f>
        <v>0.12275449101796407</v>
      </c>
    </row>
    <row r="6" spans="1:14" ht="12.75">
      <c r="A6" s="16"/>
      <c r="B6" s="26"/>
      <c r="C6" s="131"/>
      <c r="D6" s="131"/>
      <c r="E6" s="131"/>
      <c r="F6" s="131"/>
      <c r="G6" s="27"/>
      <c r="H6" s="131"/>
      <c r="I6" s="27"/>
      <c r="J6" s="131"/>
      <c r="K6" s="27"/>
      <c r="L6" s="131"/>
      <c r="M6" s="26"/>
      <c r="N6" s="152"/>
    </row>
    <row r="7" spans="1:14" ht="12.75">
      <c r="A7" s="16" t="s">
        <v>2152</v>
      </c>
      <c r="B7" s="26">
        <f aca="true" t="shared" si="1" ref="B7:L7">+SUM(B8:B12)</f>
        <v>1526</v>
      </c>
      <c r="C7" s="132">
        <f t="shared" si="1"/>
        <v>0</v>
      </c>
      <c r="D7" s="132">
        <f t="shared" si="1"/>
        <v>0</v>
      </c>
      <c r="E7" s="132">
        <f t="shared" si="1"/>
        <v>0</v>
      </c>
      <c r="F7" s="132">
        <f t="shared" si="1"/>
        <v>0</v>
      </c>
      <c r="G7" s="28">
        <f t="shared" si="1"/>
        <v>40</v>
      </c>
      <c r="H7" s="132">
        <f t="shared" si="1"/>
        <v>0</v>
      </c>
      <c r="I7" s="28">
        <f t="shared" si="1"/>
        <v>0</v>
      </c>
      <c r="J7" s="132">
        <f t="shared" si="1"/>
        <v>69</v>
      </c>
      <c r="K7" s="28">
        <f t="shared" si="1"/>
        <v>-86</v>
      </c>
      <c r="L7" s="132">
        <f t="shared" si="1"/>
        <v>0</v>
      </c>
      <c r="M7" s="26">
        <f>+SUM(M8:M12)</f>
        <v>1549</v>
      </c>
      <c r="N7" s="153">
        <f aca="true" t="shared" si="2" ref="N7:N12">+(M7-B7)/B7</f>
        <v>0.01507208387942333</v>
      </c>
    </row>
    <row r="8" spans="1:14" ht="12.75">
      <c r="A8" s="6" t="s">
        <v>2153</v>
      </c>
      <c r="B8" s="29">
        <f>'2014-15'!M8</f>
        <v>9</v>
      </c>
      <c r="C8" s="134"/>
      <c r="D8" s="134"/>
      <c r="E8" s="134"/>
      <c r="F8" s="134"/>
      <c r="G8" s="30"/>
      <c r="H8" s="134"/>
      <c r="I8" s="30"/>
      <c r="J8" s="134"/>
      <c r="K8" s="30">
        <v>-11</v>
      </c>
      <c r="L8" s="134"/>
      <c r="M8" s="29">
        <f>+B8+SUM(C8:L8)</f>
        <v>-2</v>
      </c>
      <c r="N8" s="154">
        <f t="shared" si="2"/>
        <v>-1.2222222222222223</v>
      </c>
    </row>
    <row r="9" spans="1:14" ht="12.75">
      <c r="A9" s="6" t="s">
        <v>2154</v>
      </c>
      <c r="B9" s="29">
        <f>'2014-15'!M9</f>
        <v>353</v>
      </c>
      <c r="C9" s="134"/>
      <c r="D9" s="134"/>
      <c r="E9" s="134"/>
      <c r="F9" s="134"/>
      <c r="G9" s="30"/>
      <c r="H9" s="134"/>
      <c r="I9" s="30"/>
      <c r="J9" s="134">
        <f>-3+-3</f>
        <v>-6</v>
      </c>
      <c r="K9" s="30"/>
      <c r="L9" s="134"/>
      <c r="M9" s="29">
        <f>+B9+SUM(C9:L9)</f>
        <v>347</v>
      </c>
      <c r="N9" s="154">
        <f t="shared" si="2"/>
        <v>-0.0169971671388102</v>
      </c>
    </row>
    <row r="10" spans="1:14" ht="12.75">
      <c r="A10" s="6" t="s">
        <v>2224</v>
      </c>
      <c r="B10" s="29">
        <f>'2014-15'!M10</f>
        <v>455</v>
      </c>
      <c r="C10" s="134"/>
      <c r="D10" s="134"/>
      <c r="E10" s="134"/>
      <c r="F10" s="134"/>
      <c r="G10" s="30"/>
      <c r="H10" s="134"/>
      <c r="I10" s="30"/>
      <c r="J10" s="134"/>
      <c r="K10" s="30"/>
      <c r="L10" s="134"/>
      <c r="M10" s="29">
        <f>+B10+SUM(C10:L10)</f>
        <v>455</v>
      </c>
      <c r="N10" s="154">
        <f t="shared" si="2"/>
        <v>0</v>
      </c>
    </row>
    <row r="11" spans="1:14" ht="12.75">
      <c r="A11" s="6" t="s">
        <v>2155</v>
      </c>
      <c r="B11" s="29">
        <f>'2014-15'!M11</f>
        <v>-34</v>
      </c>
      <c r="C11" s="134"/>
      <c r="D11" s="134"/>
      <c r="E11" s="134"/>
      <c r="F11" s="134"/>
      <c r="G11" s="30"/>
      <c r="H11" s="134"/>
      <c r="I11" s="30"/>
      <c r="J11" s="134"/>
      <c r="K11" s="30"/>
      <c r="L11" s="134"/>
      <c r="M11" s="29">
        <f>+B11+SUM(C11:L11)</f>
        <v>-34</v>
      </c>
      <c r="N11" s="154">
        <f t="shared" si="2"/>
        <v>0</v>
      </c>
    </row>
    <row r="12" spans="1:14" ht="12.75">
      <c r="A12" s="6" t="s">
        <v>2215</v>
      </c>
      <c r="B12" s="29">
        <f>'2014-15'!M12</f>
        <v>743</v>
      </c>
      <c r="C12" s="134"/>
      <c r="D12" s="134"/>
      <c r="E12" s="134"/>
      <c r="F12" s="134"/>
      <c r="G12" s="30">
        <v>40</v>
      </c>
      <c r="H12" s="134"/>
      <c r="I12" s="30"/>
      <c r="J12" s="134">
        <f>25+25+25</f>
        <v>75</v>
      </c>
      <c r="K12" s="30">
        <v>-75</v>
      </c>
      <c r="L12" s="134"/>
      <c r="M12" s="29">
        <f>+B12+SUM(C12:L12)</f>
        <v>783</v>
      </c>
      <c r="N12" s="154">
        <f t="shared" si="2"/>
        <v>0.05383580080753701</v>
      </c>
    </row>
    <row r="13" spans="1:14" ht="12.75">
      <c r="A13" s="16"/>
      <c r="B13" s="26"/>
      <c r="C13" s="131"/>
      <c r="D13" s="131"/>
      <c r="E13" s="131"/>
      <c r="F13" s="131"/>
      <c r="G13" s="27"/>
      <c r="H13" s="131"/>
      <c r="I13" s="27"/>
      <c r="J13" s="131"/>
      <c r="K13" s="27"/>
      <c r="L13" s="131"/>
      <c r="M13" s="26"/>
      <c r="N13" s="152"/>
    </row>
    <row r="14" spans="1:14" ht="12.75">
      <c r="A14" s="18" t="s">
        <v>2366</v>
      </c>
      <c r="B14" s="26">
        <f aca="true" t="shared" si="3" ref="B14:L14">+SUM(B15:B18)</f>
        <v>-5219</v>
      </c>
      <c r="C14" s="131">
        <f t="shared" si="3"/>
        <v>0</v>
      </c>
      <c r="D14" s="131">
        <f t="shared" si="3"/>
        <v>0</v>
      </c>
      <c r="E14" s="131">
        <f t="shared" si="3"/>
        <v>0</v>
      </c>
      <c r="F14" s="131">
        <f t="shared" si="3"/>
        <v>0</v>
      </c>
      <c r="G14" s="27">
        <f t="shared" si="3"/>
        <v>3</v>
      </c>
      <c r="H14" s="131">
        <f t="shared" si="3"/>
        <v>-30</v>
      </c>
      <c r="I14" s="27">
        <f t="shared" si="3"/>
        <v>2</v>
      </c>
      <c r="J14" s="131">
        <f t="shared" si="3"/>
        <v>-34</v>
      </c>
      <c r="K14" s="27">
        <f t="shared" si="3"/>
        <v>0</v>
      </c>
      <c r="L14" s="131">
        <f t="shared" si="3"/>
        <v>0</v>
      </c>
      <c r="M14" s="26">
        <f>+SUM(M15:M18)</f>
        <v>-5278</v>
      </c>
      <c r="N14" s="153">
        <f>+(M14-B14)/B14</f>
        <v>0.01130484767196781</v>
      </c>
    </row>
    <row r="15" spans="1:14" ht="12.75">
      <c r="A15" s="12" t="s">
        <v>2217</v>
      </c>
      <c r="B15" s="29">
        <f>'2014-15'!M15</f>
        <v>-6072</v>
      </c>
      <c r="C15" s="137"/>
      <c r="D15" s="137"/>
      <c r="E15" s="137"/>
      <c r="F15" s="137"/>
      <c r="G15" s="32"/>
      <c r="H15" s="137"/>
      <c r="I15" s="32">
        <v>2</v>
      </c>
      <c r="J15" s="137">
        <v>-34</v>
      </c>
      <c r="K15" s="32"/>
      <c r="L15" s="137"/>
      <c r="M15" s="29">
        <f>+B15+SUM(C15:L15)</f>
        <v>-6104</v>
      </c>
      <c r="N15" s="154">
        <f>+(M15-B15)/B15</f>
        <v>0.005270092226613966</v>
      </c>
    </row>
    <row r="16" spans="1:14" ht="12.75">
      <c r="A16" s="12" t="s">
        <v>2218</v>
      </c>
      <c r="B16" s="29">
        <f>'2014-15'!M16</f>
        <v>462</v>
      </c>
      <c r="C16" s="137"/>
      <c r="D16" s="137"/>
      <c r="E16" s="137"/>
      <c r="F16" s="137"/>
      <c r="G16" s="32">
        <v>3</v>
      </c>
      <c r="H16" s="137"/>
      <c r="I16" s="32"/>
      <c r="J16" s="137"/>
      <c r="K16" s="32"/>
      <c r="L16" s="137"/>
      <c r="M16" s="29">
        <f>+B16+SUM(C16:L16)</f>
        <v>465</v>
      </c>
      <c r="N16" s="154">
        <f>+(M16-B16)/B16</f>
        <v>0.006493506493506494</v>
      </c>
    </row>
    <row r="17" spans="1:14" ht="12.75">
      <c r="A17" s="12" t="s">
        <v>2219</v>
      </c>
      <c r="B17" s="29">
        <f>'2014-15'!M17</f>
        <v>255</v>
      </c>
      <c r="C17" s="137"/>
      <c r="D17" s="137"/>
      <c r="E17" s="137"/>
      <c r="F17" s="137"/>
      <c r="G17" s="32"/>
      <c r="H17" s="137">
        <v>-30</v>
      </c>
      <c r="I17" s="32"/>
      <c r="J17" s="137"/>
      <c r="K17" s="32"/>
      <c r="L17" s="137"/>
      <c r="M17" s="29">
        <f>+B17+SUM(C17:L17)</f>
        <v>225</v>
      </c>
      <c r="N17" s="154">
        <f>+(M17-B17)/B17</f>
        <v>-0.11764705882352941</v>
      </c>
    </row>
    <row r="18" spans="1:14" ht="12.75">
      <c r="A18" s="12" t="s">
        <v>2224</v>
      </c>
      <c r="B18" s="29">
        <f>'2014-15'!M18</f>
        <v>136</v>
      </c>
      <c r="C18" s="137"/>
      <c r="D18" s="137"/>
      <c r="E18" s="137"/>
      <c r="F18" s="137"/>
      <c r="G18" s="32"/>
      <c r="H18" s="137"/>
      <c r="I18" s="32"/>
      <c r="J18" s="137"/>
      <c r="K18" s="32"/>
      <c r="L18" s="137"/>
      <c r="M18" s="29">
        <f>+B18+SUM(C18:L18)</f>
        <v>136</v>
      </c>
      <c r="N18" s="154">
        <f>+(M18-B18)/B18</f>
        <v>0</v>
      </c>
    </row>
    <row r="19" spans="1:14" ht="12.75">
      <c r="A19" s="17"/>
      <c r="B19" s="26"/>
      <c r="C19" s="131"/>
      <c r="D19" s="131"/>
      <c r="E19" s="131"/>
      <c r="F19" s="131"/>
      <c r="G19" s="27"/>
      <c r="H19" s="131"/>
      <c r="I19" s="27"/>
      <c r="J19" s="131"/>
      <c r="K19" s="27"/>
      <c r="L19" s="131"/>
      <c r="M19" s="26"/>
      <c r="N19" s="152"/>
    </row>
    <row r="20" spans="1:14" ht="12.75">
      <c r="A20" s="18" t="s">
        <v>2367</v>
      </c>
      <c r="B20" s="26">
        <f aca="true" t="shared" si="4" ref="B20:M20">+SUM(B21:B22)</f>
        <v>3359</v>
      </c>
      <c r="C20" s="131">
        <f t="shared" si="4"/>
        <v>0</v>
      </c>
      <c r="D20" s="131">
        <f t="shared" si="4"/>
        <v>0</v>
      </c>
      <c r="E20" s="131">
        <f t="shared" si="4"/>
        <v>0</v>
      </c>
      <c r="F20" s="131">
        <f t="shared" si="4"/>
        <v>0</v>
      </c>
      <c r="G20" s="27">
        <f t="shared" si="4"/>
        <v>0</v>
      </c>
      <c r="H20" s="131">
        <f t="shared" si="4"/>
        <v>-5</v>
      </c>
      <c r="I20" s="27">
        <f t="shared" si="4"/>
        <v>0</v>
      </c>
      <c r="J20" s="131">
        <f t="shared" si="4"/>
        <v>0</v>
      </c>
      <c r="K20" s="27">
        <f t="shared" si="4"/>
        <v>0</v>
      </c>
      <c r="L20" s="131">
        <f t="shared" si="4"/>
        <v>0</v>
      </c>
      <c r="M20" s="26">
        <f t="shared" si="4"/>
        <v>3354</v>
      </c>
      <c r="N20" s="153">
        <f>+(M20-B20)/B20</f>
        <v>-0.0014885382554331646</v>
      </c>
    </row>
    <row r="21" spans="1:14" ht="12.75">
      <c r="A21" s="7" t="s">
        <v>5910</v>
      </c>
      <c r="B21" s="29">
        <f>'2014-15'!M21</f>
        <v>601</v>
      </c>
      <c r="C21" s="137"/>
      <c r="D21" s="137"/>
      <c r="E21" s="137"/>
      <c r="F21" s="137"/>
      <c r="G21" s="32"/>
      <c r="H21" s="137">
        <v>-5</v>
      </c>
      <c r="I21" s="32"/>
      <c r="J21" s="137"/>
      <c r="K21" s="32"/>
      <c r="L21" s="137"/>
      <c r="M21" s="29">
        <f>+B21+SUM(C21:L21)</f>
        <v>596</v>
      </c>
      <c r="N21" s="154">
        <f>+(M21-B21)/B21</f>
        <v>-0.008319467554076539</v>
      </c>
    </row>
    <row r="22" spans="1:14" ht="12.75">
      <c r="A22" s="7" t="s">
        <v>5911</v>
      </c>
      <c r="B22" s="29">
        <f>'2014-15'!M22</f>
        <v>2758</v>
      </c>
      <c r="C22" s="137"/>
      <c r="D22" s="137"/>
      <c r="E22" s="137"/>
      <c r="F22" s="137"/>
      <c r="G22" s="32"/>
      <c r="H22" s="137"/>
      <c r="I22" s="32"/>
      <c r="J22" s="137"/>
      <c r="K22" s="32"/>
      <c r="L22" s="137"/>
      <c r="M22" s="29">
        <f>+B22+SUM(C22:L22)</f>
        <v>2758</v>
      </c>
      <c r="N22" s="154">
        <f>+(M22-B22)/B22</f>
        <v>0</v>
      </c>
    </row>
    <row r="23" spans="1:14" ht="12.75">
      <c r="A23" s="16"/>
      <c r="B23" s="26"/>
      <c r="C23" s="131"/>
      <c r="D23" s="131"/>
      <c r="E23" s="131"/>
      <c r="F23" s="131"/>
      <c r="G23" s="27"/>
      <c r="H23" s="131"/>
      <c r="I23" s="27"/>
      <c r="J23" s="131"/>
      <c r="K23" s="27"/>
      <c r="L23" s="131"/>
      <c r="M23" s="26"/>
      <c r="N23" s="152"/>
    </row>
    <row r="24" spans="1:14" s="129" customFormat="1" ht="31.5">
      <c r="A24" s="155" t="s">
        <v>2368</v>
      </c>
      <c r="B24" s="123">
        <f>+B26+B34+B41+B48+B55</f>
        <v>3670.39</v>
      </c>
      <c r="C24" s="128">
        <f>+C26+C34+C41+C48+C55</f>
        <v>0</v>
      </c>
      <c r="D24" s="128">
        <f>+D26+D34+D41+D48+D55</f>
        <v>0</v>
      </c>
      <c r="E24" s="128">
        <f>+E26+E34+E41+E48+E55</f>
        <v>0</v>
      </c>
      <c r="F24" s="128">
        <f>+F26+F34+F41+F48+F55</f>
        <v>25</v>
      </c>
      <c r="G24" s="124">
        <f aca="true" t="shared" si="5" ref="G24:M24">+G26+G34+G41+G48+G55</f>
        <v>15</v>
      </c>
      <c r="H24" s="128">
        <f t="shared" si="5"/>
        <v>-594</v>
      </c>
      <c r="I24" s="124">
        <f t="shared" si="5"/>
        <v>0</v>
      </c>
      <c r="J24" s="128">
        <f t="shared" si="5"/>
        <v>-76</v>
      </c>
      <c r="K24" s="124">
        <f t="shared" si="5"/>
        <v>-28</v>
      </c>
      <c r="L24" s="128">
        <f t="shared" si="5"/>
        <v>0</v>
      </c>
      <c r="M24" s="123">
        <f t="shared" si="5"/>
        <v>3012.39</v>
      </c>
      <c r="N24" s="151">
        <f>+(M24-B24)/B24</f>
        <v>-0.1792725023771316</v>
      </c>
    </row>
    <row r="25" spans="1:14" ht="12.75">
      <c r="A25" s="16"/>
      <c r="B25" s="26"/>
      <c r="C25" s="131"/>
      <c r="D25" s="131"/>
      <c r="E25" s="131"/>
      <c r="F25" s="131"/>
      <c r="G25" s="27"/>
      <c r="H25" s="131"/>
      <c r="I25" s="27"/>
      <c r="J25" s="131"/>
      <c r="K25" s="27"/>
      <c r="L25" s="131"/>
      <c r="M25" s="29"/>
      <c r="N25" s="152"/>
    </row>
    <row r="26" spans="1:14" ht="12.75">
      <c r="A26" s="16" t="s">
        <v>2139</v>
      </c>
      <c r="B26" s="26">
        <f>+SUM(B27:B32)</f>
        <v>23</v>
      </c>
      <c r="C26" s="132">
        <f>+SUM(C27:C32)</f>
        <v>0</v>
      </c>
      <c r="D26" s="132">
        <f>+SUM(D27:D32)</f>
        <v>0</v>
      </c>
      <c r="E26" s="132">
        <f>+SUM(E27:E32)</f>
        <v>0</v>
      </c>
      <c r="F26" s="132">
        <f>+SUM(F27:F32)</f>
        <v>0</v>
      </c>
      <c r="G26" s="28">
        <f aca="true" t="shared" si="6" ref="G26:L26">+SUM(G27:G32)</f>
        <v>0</v>
      </c>
      <c r="H26" s="132">
        <f t="shared" si="6"/>
        <v>-70</v>
      </c>
      <c r="I26" s="28">
        <f t="shared" si="6"/>
        <v>0</v>
      </c>
      <c r="J26" s="132">
        <f t="shared" si="6"/>
        <v>0</v>
      </c>
      <c r="K26" s="28">
        <f t="shared" si="6"/>
        <v>0</v>
      </c>
      <c r="L26" s="132">
        <f t="shared" si="6"/>
        <v>0</v>
      </c>
      <c r="M26" s="26">
        <f>+SUM(M27:M32)</f>
        <v>-47</v>
      </c>
      <c r="N26" s="153">
        <f aca="true" t="shared" si="7" ref="N26:N32">+(M26-B26)/B26</f>
        <v>-3.0434782608695654</v>
      </c>
    </row>
    <row r="27" spans="1:14" ht="12.75">
      <c r="A27" s="6" t="s">
        <v>2141</v>
      </c>
      <c r="B27" s="29">
        <f>'2014-15'!M27</f>
        <v>63</v>
      </c>
      <c r="C27" s="137"/>
      <c r="D27" s="137"/>
      <c r="E27" s="137"/>
      <c r="F27" s="137"/>
      <c r="G27" s="32"/>
      <c r="H27" s="137">
        <v>-40</v>
      </c>
      <c r="I27" s="32"/>
      <c r="J27" s="137"/>
      <c r="K27" s="32"/>
      <c r="L27" s="137"/>
      <c r="M27" s="29">
        <f aca="true" t="shared" si="8" ref="M27:M32">+B27+SUM(C27:L27)</f>
        <v>23</v>
      </c>
      <c r="N27" s="154">
        <f t="shared" si="7"/>
        <v>-0.6349206349206349</v>
      </c>
    </row>
    <row r="28" spans="1:14" ht="12.75">
      <c r="A28" s="6" t="s">
        <v>2143</v>
      </c>
      <c r="B28" s="29">
        <f>'2014-15'!M28</f>
        <v>-60</v>
      </c>
      <c r="C28" s="137"/>
      <c r="D28" s="137"/>
      <c r="E28" s="137"/>
      <c r="F28" s="137"/>
      <c r="G28" s="32"/>
      <c r="H28" s="137"/>
      <c r="I28" s="32"/>
      <c r="J28" s="137"/>
      <c r="K28" s="32"/>
      <c r="L28" s="137"/>
      <c r="M28" s="29">
        <f t="shared" si="8"/>
        <v>-60</v>
      </c>
      <c r="N28" s="154">
        <f t="shared" si="7"/>
        <v>0</v>
      </c>
    </row>
    <row r="29" spans="1:14" ht="12.75">
      <c r="A29" s="6" t="s">
        <v>2144</v>
      </c>
      <c r="B29" s="29">
        <f>'2014-15'!M29</f>
        <v>7</v>
      </c>
      <c r="C29" s="137"/>
      <c r="D29" s="137"/>
      <c r="E29" s="137"/>
      <c r="F29" s="137"/>
      <c r="G29" s="32"/>
      <c r="H29" s="137"/>
      <c r="I29" s="32"/>
      <c r="J29" s="137"/>
      <c r="K29" s="32"/>
      <c r="L29" s="137"/>
      <c r="M29" s="29">
        <f t="shared" si="8"/>
        <v>7</v>
      </c>
      <c r="N29" s="154">
        <f t="shared" si="7"/>
        <v>0</v>
      </c>
    </row>
    <row r="30" spans="1:14" ht="12.75">
      <c r="A30" s="6" t="s">
        <v>2140</v>
      </c>
      <c r="B30" s="29">
        <f>'2014-15'!M30</f>
        <v>-64</v>
      </c>
      <c r="C30" s="137"/>
      <c r="D30" s="137"/>
      <c r="E30" s="137"/>
      <c r="F30" s="137"/>
      <c r="G30" s="32"/>
      <c r="H30" s="137"/>
      <c r="I30" s="32"/>
      <c r="J30" s="137"/>
      <c r="K30" s="32"/>
      <c r="L30" s="137"/>
      <c r="M30" s="29">
        <f t="shared" si="8"/>
        <v>-64</v>
      </c>
      <c r="N30" s="154">
        <f t="shared" si="7"/>
        <v>0</v>
      </c>
    </row>
    <row r="31" spans="1:14" ht="12.75">
      <c r="A31" s="6" t="s">
        <v>2145</v>
      </c>
      <c r="B31" s="29">
        <f>'2014-15'!M31</f>
        <v>175</v>
      </c>
      <c r="C31" s="137"/>
      <c r="D31" s="137"/>
      <c r="E31" s="137"/>
      <c r="F31" s="137"/>
      <c r="G31" s="32"/>
      <c r="H31" s="137"/>
      <c r="I31" s="32"/>
      <c r="J31" s="137"/>
      <c r="K31" s="32"/>
      <c r="L31" s="137"/>
      <c r="M31" s="29">
        <f t="shared" si="8"/>
        <v>175</v>
      </c>
      <c r="N31" s="154">
        <f t="shared" si="7"/>
        <v>0</v>
      </c>
    </row>
    <row r="32" spans="1:14" ht="12.75">
      <c r="A32" s="6" t="s">
        <v>5912</v>
      </c>
      <c r="B32" s="29">
        <f>'2014-15'!M32</f>
        <v>-98</v>
      </c>
      <c r="C32" s="137"/>
      <c r="D32" s="137"/>
      <c r="E32" s="137"/>
      <c r="F32" s="137"/>
      <c r="G32" s="32"/>
      <c r="H32" s="137">
        <v>-30</v>
      </c>
      <c r="I32" s="32"/>
      <c r="J32" s="137"/>
      <c r="K32" s="32"/>
      <c r="L32" s="137"/>
      <c r="M32" s="29">
        <f t="shared" si="8"/>
        <v>-128</v>
      </c>
      <c r="N32" s="154">
        <f t="shared" si="7"/>
        <v>0.30612244897959184</v>
      </c>
    </row>
    <row r="33" spans="1:14" ht="12.75">
      <c r="A33" s="6"/>
      <c r="B33" s="31"/>
      <c r="C33" s="137"/>
      <c r="D33" s="137"/>
      <c r="E33" s="137"/>
      <c r="F33" s="137"/>
      <c r="G33" s="32"/>
      <c r="H33" s="137"/>
      <c r="I33" s="32"/>
      <c r="J33" s="137"/>
      <c r="K33" s="32"/>
      <c r="L33" s="137"/>
      <c r="M33" s="29"/>
      <c r="N33" s="154"/>
    </row>
    <row r="34" spans="1:14" ht="15.75" customHeight="1">
      <c r="A34" s="16" t="s">
        <v>2369</v>
      </c>
      <c r="B34" s="26">
        <f>SUM(B35:B39)</f>
        <v>863.39</v>
      </c>
      <c r="C34" s="131">
        <f>SUM(C35:C39)</f>
        <v>0</v>
      </c>
      <c r="D34" s="131">
        <f>SUM(D35:D39)</f>
        <v>0</v>
      </c>
      <c r="E34" s="131">
        <f>SUM(E35:E39)</f>
        <v>0</v>
      </c>
      <c r="F34" s="131">
        <f>SUM(F35:F39)</f>
        <v>25</v>
      </c>
      <c r="G34" s="27">
        <f aca="true" t="shared" si="9" ref="G34:M34">SUM(G35:G39)</f>
        <v>0</v>
      </c>
      <c r="H34" s="131">
        <f t="shared" si="9"/>
        <v>-329</v>
      </c>
      <c r="I34" s="27">
        <f t="shared" si="9"/>
        <v>0</v>
      </c>
      <c r="J34" s="131">
        <f t="shared" si="9"/>
        <v>0</v>
      </c>
      <c r="K34" s="27">
        <f t="shared" si="9"/>
        <v>0</v>
      </c>
      <c r="L34" s="131">
        <f t="shared" si="9"/>
        <v>0</v>
      </c>
      <c r="M34" s="26">
        <f t="shared" si="9"/>
        <v>559.39</v>
      </c>
      <c r="N34" s="153">
        <f aca="true" t="shared" si="10" ref="N34:N39">+(M34-B34)/B34</f>
        <v>-0.35210044128377677</v>
      </c>
    </row>
    <row r="35" spans="1:14" ht="12.75">
      <c r="A35" s="64" t="s">
        <v>5914</v>
      </c>
      <c r="B35" s="29">
        <f>'2014-15'!M35</f>
        <v>-17</v>
      </c>
      <c r="C35" s="137"/>
      <c r="D35" s="137"/>
      <c r="E35" s="137"/>
      <c r="F35" s="137"/>
      <c r="G35" s="32"/>
      <c r="H35" s="137">
        <v>-29</v>
      </c>
      <c r="I35" s="32"/>
      <c r="J35" s="137"/>
      <c r="K35" s="32"/>
      <c r="L35" s="137"/>
      <c r="M35" s="29">
        <f>+B35+SUM(C35:L35)</f>
        <v>-46</v>
      </c>
      <c r="N35" s="154">
        <f t="shared" si="10"/>
        <v>1.7058823529411764</v>
      </c>
    </row>
    <row r="36" spans="1:14" ht="12.75">
      <c r="A36" s="64" t="s">
        <v>5915</v>
      </c>
      <c r="B36" s="29">
        <f>'2014-15'!M36</f>
        <v>384</v>
      </c>
      <c r="C36" s="137"/>
      <c r="D36" s="137"/>
      <c r="E36" s="137"/>
      <c r="F36" s="137"/>
      <c r="G36" s="32"/>
      <c r="H36" s="137"/>
      <c r="I36" s="32"/>
      <c r="J36" s="137"/>
      <c r="K36" s="32"/>
      <c r="L36" s="137"/>
      <c r="M36" s="29">
        <f>+B36+SUM(C36:L36)</f>
        <v>384</v>
      </c>
      <c r="N36" s="154">
        <f t="shared" si="10"/>
        <v>0</v>
      </c>
    </row>
    <row r="37" spans="1:14" ht="12.75">
      <c r="A37" s="64" t="s">
        <v>2223</v>
      </c>
      <c r="B37" s="29">
        <f>'2014-15'!M37</f>
        <v>-0.61</v>
      </c>
      <c r="C37" s="137"/>
      <c r="D37" s="137"/>
      <c r="E37" s="137"/>
      <c r="F37" s="137"/>
      <c r="G37" s="32"/>
      <c r="H37" s="137"/>
      <c r="I37" s="32"/>
      <c r="J37" s="137"/>
      <c r="K37" s="32"/>
      <c r="L37" s="137"/>
      <c r="M37" s="29">
        <f>+B37+SUM(C37:L37)</f>
        <v>-0.61</v>
      </c>
      <c r="N37" s="154">
        <f t="shared" si="10"/>
        <v>0</v>
      </c>
    </row>
    <row r="38" spans="1:14" ht="12.75">
      <c r="A38" s="64" t="s">
        <v>5913</v>
      </c>
      <c r="B38" s="29">
        <f>'2014-15'!M38</f>
        <v>17</v>
      </c>
      <c r="C38" s="137"/>
      <c r="D38" s="137"/>
      <c r="E38" s="137"/>
      <c r="F38" s="137"/>
      <c r="G38" s="32"/>
      <c r="H38" s="137"/>
      <c r="I38" s="32"/>
      <c r="J38" s="137"/>
      <c r="K38" s="32"/>
      <c r="L38" s="137"/>
      <c r="M38" s="29">
        <f>+B38+SUM(C38:L38)</f>
        <v>17</v>
      </c>
      <c r="N38" s="154">
        <f t="shared" si="10"/>
        <v>0</v>
      </c>
    </row>
    <row r="39" spans="1:14" ht="12.75">
      <c r="A39" s="7" t="s">
        <v>2370</v>
      </c>
      <c r="B39" s="29">
        <f>'2014-15'!M39</f>
        <v>480</v>
      </c>
      <c r="C39" s="137"/>
      <c r="D39" s="137"/>
      <c r="E39" s="137"/>
      <c r="F39" s="137">
        <v>25</v>
      </c>
      <c r="G39" s="32"/>
      <c r="H39" s="137">
        <v>-300</v>
      </c>
      <c r="I39" s="32"/>
      <c r="J39" s="137"/>
      <c r="K39" s="32"/>
      <c r="L39" s="137"/>
      <c r="M39" s="29">
        <f>+B39+SUM(C39:L39)</f>
        <v>205</v>
      </c>
      <c r="N39" s="154">
        <f t="shared" si="10"/>
        <v>-0.5729166666666666</v>
      </c>
    </row>
    <row r="40" spans="1:14" ht="12.75">
      <c r="A40" s="168"/>
      <c r="B40" s="116"/>
      <c r="C40" s="169"/>
      <c r="D40" s="169"/>
      <c r="E40" s="169"/>
      <c r="F40" s="169"/>
      <c r="G40" s="170"/>
      <c r="H40" s="169"/>
      <c r="I40" s="170"/>
      <c r="J40" s="169"/>
      <c r="K40" s="170"/>
      <c r="L40" s="169"/>
      <c r="M40" s="35"/>
      <c r="N40" s="174"/>
    </row>
    <row r="41" spans="1:14" ht="12.75">
      <c r="A41" s="16" t="s">
        <v>2149</v>
      </c>
      <c r="B41" s="26">
        <f>+SUM(B42:B46)</f>
        <v>2532</v>
      </c>
      <c r="C41" s="131">
        <f>+SUM(C42:C46)</f>
        <v>0</v>
      </c>
      <c r="D41" s="131">
        <f>+SUM(D42:D46)</f>
        <v>0</v>
      </c>
      <c r="E41" s="131">
        <f>+SUM(E42:E46)</f>
        <v>0</v>
      </c>
      <c r="F41" s="131">
        <f aca="true" t="shared" si="11" ref="F41:M41">+SUM(F42:F46)</f>
        <v>0</v>
      </c>
      <c r="G41" s="27">
        <f t="shared" si="11"/>
        <v>-25</v>
      </c>
      <c r="H41" s="131">
        <f t="shared" si="11"/>
        <v>-191</v>
      </c>
      <c r="I41" s="27">
        <f t="shared" si="11"/>
        <v>0</v>
      </c>
      <c r="J41" s="131">
        <f t="shared" si="11"/>
        <v>0</v>
      </c>
      <c r="K41" s="27">
        <f t="shared" si="11"/>
        <v>0</v>
      </c>
      <c r="L41" s="131">
        <f t="shared" si="11"/>
        <v>0</v>
      </c>
      <c r="M41" s="26">
        <f t="shared" si="11"/>
        <v>2316</v>
      </c>
      <c r="N41" s="153">
        <f aca="true" t="shared" si="12" ref="N41:N46">+(M41-B41)/B41</f>
        <v>-0.08530805687203792</v>
      </c>
    </row>
    <row r="42" spans="1:14" ht="12.75">
      <c r="A42" s="7" t="s">
        <v>2371</v>
      </c>
      <c r="B42" s="29">
        <f>'2014-15'!M42</f>
        <v>30</v>
      </c>
      <c r="C42" s="137"/>
      <c r="D42" s="137"/>
      <c r="E42" s="137"/>
      <c r="F42" s="137"/>
      <c r="G42" s="32"/>
      <c r="H42" s="137"/>
      <c r="I42" s="32"/>
      <c r="J42" s="137"/>
      <c r="K42" s="32"/>
      <c r="L42" s="137"/>
      <c r="M42" s="29">
        <f>+B42+SUM(C42:L42)</f>
        <v>30</v>
      </c>
      <c r="N42" s="154">
        <f t="shared" si="12"/>
        <v>0</v>
      </c>
    </row>
    <row r="43" spans="1:14" ht="12.75">
      <c r="A43" s="7" t="s">
        <v>2372</v>
      </c>
      <c r="B43" s="29">
        <f>'2014-15'!M43</f>
        <v>94</v>
      </c>
      <c r="C43" s="137"/>
      <c r="D43" s="137"/>
      <c r="E43" s="137"/>
      <c r="F43" s="137"/>
      <c r="G43" s="32"/>
      <c r="H43" s="137">
        <f>-116+-75</f>
        <v>-191</v>
      </c>
      <c r="I43" s="32"/>
      <c r="J43" s="137"/>
      <c r="K43" s="32"/>
      <c r="L43" s="137"/>
      <c r="M43" s="29">
        <f>+B43+SUM(C43:L43)</f>
        <v>-97</v>
      </c>
      <c r="N43" s="154">
        <f t="shared" si="12"/>
        <v>-2.0319148936170213</v>
      </c>
    </row>
    <row r="44" spans="1:14" ht="12.75">
      <c r="A44" s="7" t="s">
        <v>5912</v>
      </c>
      <c r="B44" s="29">
        <f>'2014-15'!M44</f>
        <v>795</v>
      </c>
      <c r="C44" s="137"/>
      <c r="D44" s="137"/>
      <c r="E44" s="137"/>
      <c r="F44" s="137"/>
      <c r="G44" s="32"/>
      <c r="H44" s="137"/>
      <c r="I44" s="32"/>
      <c r="J44" s="137"/>
      <c r="K44" s="32"/>
      <c r="L44" s="137"/>
      <c r="M44" s="29">
        <f>+B44+SUM(C44:L44)</f>
        <v>795</v>
      </c>
      <c r="N44" s="154">
        <f t="shared" si="12"/>
        <v>0</v>
      </c>
    </row>
    <row r="45" spans="1:14" ht="12.75">
      <c r="A45" s="7" t="s">
        <v>2205</v>
      </c>
      <c r="B45" s="29">
        <f>'2014-15'!M45</f>
        <v>1613</v>
      </c>
      <c r="C45" s="137"/>
      <c r="D45" s="137"/>
      <c r="E45" s="137"/>
      <c r="F45" s="137"/>
      <c r="G45" s="32">
        <v>-25</v>
      </c>
      <c r="H45" s="137"/>
      <c r="I45" s="32"/>
      <c r="J45" s="137"/>
      <c r="K45" s="32"/>
      <c r="L45" s="137"/>
      <c r="M45" s="29">
        <f>+B45+SUM(C45:L45)</f>
        <v>1588</v>
      </c>
      <c r="N45" s="154">
        <f t="shared" si="12"/>
        <v>-0.015499070055796652</v>
      </c>
    </row>
    <row r="46" spans="1:14" ht="12.75">
      <c r="A46" s="7" t="s">
        <v>2373</v>
      </c>
      <c r="B46" s="29">
        <f>'2014-15'!M46</f>
        <v>0</v>
      </c>
      <c r="C46" s="137"/>
      <c r="D46" s="137"/>
      <c r="E46" s="137"/>
      <c r="F46" s="137"/>
      <c r="G46" s="32"/>
      <c r="H46" s="137"/>
      <c r="I46" s="32"/>
      <c r="J46" s="137"/>
      <c r="K46" s="32"/>
      <c r="L46" s="137"/>
      <c r="M46" s="29">
        <f>+B46+SUM(C46:L46)</f>
        <v>0</v>
      </c>
      <c r="N46" s="154" t="e">
        <f t="shared" si="12"/>
        <v>#DIV/0!</v>
      </c>
    </row>
    <row r="47" spans="1:14" ht="12.75">
      <c r="A47" s="64"/>
      <c r="B47" s="31"/>
      <c r="C47" s="137"/>
      <c r="D47" s="137"/>
      <c r="E47" s="137"/>
      <c r="F47" s="137"/>
      <c r="G47" s="32"/>
      <c r="H47" s="137"/>
      <c r="I47" s="32"/>
      <c r="J47" s="137"/>
      <c r="K47" s="32"/>
      <c r="L47" s="137"/>
      <c r="M47" s="29"/>
      <c r="N47" s="154"/>
    </row>
    <row r="48" spans="1:14" ht="17.25" customHeight="1">
      <c r="A48" s="16" t="s">
        <v>2377</v>
      </c>
      <c r="B48" s="26">
        <f>+SUM(B49:B53)</f>
        <v>61</v>
      </c>
      <c r="C48" s="132">
        <f>+SUM(C49:C53)</f>
        <v>0</v>
      </c>
      <c r="D48" s="132">
        <f>+SUM(D49:D53)</f>
        <v>0</v>
      </c>
      <c r="E48" s="132">
        <f>+SUM(E49:E53)</f>
        <v>0</v>
      </c>
      <c r="F48" s="132">
        <f>+SUM(F49:F53)</f>
        <v>0</v>
      </c>
      <c r="G48" s="28">
        <f aca="true" t="shared" si="13" ref="G48:M48">+SUM(G49:G53)</f>
        <v>40</v>
      </c>
      <c r="H48" s="132">
        <f t="shared" si="13"/>
        <v>0</v>
      </c>
      <c r="I48" s="28">
        <f t="shared" si="13"/>
        <v>0</v>
      </c>
      <c r="J48" s="132">
        <f t="shared" si="13"/>
        <v>-71</v>
      </c>
      <c r="K48" s="28">
        <f t="shared" si="13"/>
        <v>0</v>
      </c>
      <c r="L48" s="132">
        <f t="shared" si="13"/>
        <v>0</v>
      </c>
      <c r="M48" s="26">
        <f t="shared" si="13"/>
        <v>30</v>
      </c>
      <c r="N48" s="153">
        <f aca="true" t="shared" si="14" ref="N48:N53">+(M48-B48)/B48</f>
        <v>-0.5081967213114754</v>
      </c>
    </row>
    <row r="49" spans="1:14" ht="12.75">
      <c r="A49" s="6" t="s">
        <v>2374</v>
      </c>
      <c r="B49" s="29">
        <f>'2014-15'!M49</f>
        <v>98</v>
      </c>
      <c r="C49" s="137"/>
      <c r="D49" s="137"/>
      <c r="E49" s="137"/>
      <c r="F49" s="137"/>
      <c r="G49" s="32"/>
      <c r="H49" s="137"/>
      <c r="I49" s="32"/>
      <c r="J49" s="137">
        <v>-20</v>
      </c>
      <c r="K49" s="32"/>
      <c r="L49" s="137"/>
      <c r="M49" s="29">
        <f>+B49+SUM(C49:L49)</f>
        <v>78</v>
      </c>
      <c r="N49" s="154">
        <f t="shared" si="14"/>
        <v>-0.20408163265306123</v>
      </c>
    </row>
    <row r="50" spans="1:14" ht="12.75">
      <c r="A50" s="6" t="s">
        <v>2375</v>
      </c>
      <c r="B50" s="29">
        <f>'2014-15'!M50</f>
        <v>37</v>
      </c>
      <c r="C50" s="137"/>
      <c r="D50" s="137"/>
      <c r="E50" s="137"/>
      <c r="F50" s="137"/>
      <c r="G50" s="32"/>
      <c r="H50" s="137"/>
      <c r="I50" s="32"/>
      <c r="J50" s="137"/>
      <c r="K50" s="32"/>
      <c r="L50" s="137"/>
      <c r="M50" s="29">
        <f>+B50+SUM(C50:L50)</f>
        <v>37</v>
      </c>
      <c r="N50" s="154">
        <f t="shared" si="14"/>
        <v>0</v>
      </c>
    </row>
    <row r="51" spans="1:14" ht="12.75">
      <c r="A51" s="6" t="s">
        <v>2146</v>
      </c>
      <c r="B51" s="29">
        <f>'2014-15'!M51</f>
        <v>-58</v>
      </c>
      <c r="C51" s="137"/>
      <c r="D51" s="137"/>
      <c r="E51" s="137"/>
      <c r="F51" s="137"/>
      <c r="G51" s="32"/>
      <c r="H51" s="137"/>
      <c r="I51" s="32"/>
      <c r="J51" s="137"/>
      <c r="K51" s="32"/>
      <c r="L51" s="137"/>
      <c r="M51" s="29">
        <f>+B51+SUM(C51:L51)</f>
        <v>-58</v>
      </c>
      <c r="N51" s="154">
        <f t="shared" si="14"/>
        <v>0</v>
      </c>
    </row>
    <row r="52" spans="1:14" ht="12.75">
      <c r="A52" s="6" t="s">
        <v>2147</v>
      </c>
      <c r="B52" s="29">
        <f>'2014-15'!M52</f>
        <v>2</v>
      </c>
      <c r="C52" s="137"/>
      <c r="D52" s="137"/>
      <c r="E52" s="137"/>
      <c r="F52" s="137"/>
      <c r="G52" s="32"/>
      <c r="H52" s="137"/>
      <c r="I52" s="32"/>
      <c r="J52" s="137"/>
      <c r="K52" s="32"/>
      <c r="L52" s="137"/>
      <c r="M52" s="29">
        <f>+B52+SUM(C52:L52)</f>
        <v>2</v>
      </c>
      <c r="N52" s="154">
        <f t="shared" si="14"/>
        <v>0</v>
      </c>
    </row>
    <row r="53" spans="1:14" ht="12.75">
      <c r="A53" s="64" t="s">
        <v>2376</v>
      </c>
      <c r="B53" s="29">
        <f>'2014-15'!M53</f>
        <v>-18</v>
      </c>
      <c r="C53" s="137"/>
      <c r="D53" s="137"/>
      <c r="E53" s="137"/>
      <c r="F53" s="137"/>
      <c r="G53" s="32">
        <v>40</v>
      </c>
      <c r="H53" s="137"/>
      <c r="I53" s="32"/>
      <c r="J53" s="137">
        <v>-51</v>
      </c>
      <c r="K53" s="32"/>
      <c r="L53" s="137"/>
      <c r="M53" s="29">
        <f>+B53+SUM(C53:L53)</f>
        <v>-29</v>
      </c>
      <c r="N53" s="154">
        <f t="shared" si="14"/>
        <v>0.6111111111111112</v>
      </c>
    </row>
    <row r="54" spans="1:14" ht="12.75">
      <c r="A54" s="17"/>
      <c r="B54" s="37"/>
      <c r="C54" s="139"/>
      <c r="D54" s="139"/>
      <c r="E54" s="139"/>
      <c r="F54" s="139"/>
      <c r="G54" s="38"/>
      <c r="H54" s="139"/>
      <c r="I54" s="38"/>
      <c r="J54" s="139"/>
      <c r="K54" s="38"/>
      <c r="L54" s="139"/>
      <c r="M54" s="37"/>
      <c r="N54" s="152"/>
    </row>
    <row r="55" spans="1:14" ht="12.75">
      <c r="A55" s="16" t="s">
        <v>2150</v>
      </c>
      <c r="B55" s="26">
        <f aca="true" t="shared" si="15" ref="B55:L55">+SUM(B56:B61)</f>
        <v>191</v>
      </c>
      <c r="C55" s="132">
        <f t="shared" si="15"/>
        <v>0</v>
      </c>
      <c r="D55" s="132">
        <f t="shared" si="15"/>
        <v>0</v>
      </c>
      <c r="E55" s="132">
        <f t="shared" si="15"/>
        <v>0</v>
      </c>
      <c r="F55" s="132">
        <f t="shared" si="15"/>
        <v>0</v>
      </c>
      <c r="G55" s="28">
        <f t="shared" si="15"/>
        <v>0</v>
      </c>
      <c r="H55" s="132">
        <f t="shared" si="15"/>
        <v>-4</v>
      </c>
      <c r="I55" s="28">
        <f t="shared" si="15"/>
        <v>0</v>
      </c>
      <c r="J55" s="132">
        <f t="shared" si="15"/>
        <v>-5</v>
      </c>
      <c r="K55" s="28">
        <f t="shared" si="15"/>
        <v>-28</v>
      </c>
      <c r="L55" s="132">
        <f t="shared" si="15"/>
        <v>0</v>
      </c>
      <c r="M55" s="26">
        <f>+SUM(M56:M61)</f>
        <v>154</v>
      </c>
      <c r="N55" s="153">
        <f>+(M55-B55)/B55</f>
        <v>-0.193717277486911</v>
      </c>
    </row>
    <row r="56" spans="1:14" ht="12.75">
      <c r="A56" s="7" t="s">
        <v>4270</v>
      </c>
      <c r="B56" s="29">
        <f>'2014-15'!M56</f>
        <v>-34</v>
      </c>
      <c r="C56" s="137"/>
      <c r="D56" s="137"/>
      <c r="E56" s="137"/>
      <c r="F56" s="137"/>
      <c r="G56" s="32"/>
      <c r="H56" s="137">
        <v>-3</v>
      </c>
      <c r="I56" s="32"/>
      <c r="J56" s="137"/>
      <c r="K56" s="32"/>
      <c r="L56" s="137"/>
      <c r="M56" s="29">
        <f aca="true" t="shared" si="16" ref="M56:M61">+B56+SUM(C56:L56)</f>
        <v>-37</v>
      </c>
      <c r="N56" s="154">
        <f aca="true" t="shared" si="17" ref="N56:N61">+(M56-B56)/B56</f>
        <v>0.08823529411764706</v>
      </c>
    </row>
    <row r="57" spans="1:14" ht="12.75">
      <c r="A57" s="7" t="s">
        <v>4271</v>
      </c>
      <c r="B57" s="29">
        <f>'2014-15'!M57</f>
        <v>208</v>
      </c>
      <c r="C57" s="137"/>
      <c r="D57" s="137"/>
      <c r="E57" s="137"/>
      <c r="F57" s="137"/>
      <c r="G57" s="32"/>
      <c r="H57" s="137">
        <v>-1</v>
      </c>
      <c r="I57" s="32"/>
      <c r="J57" s="137"/>
      <c r="K57" s="32"/>
      <c r="L57" s="137"/>
      <c r="M57" s="29">
        <f t="shared" si="16"/>
        <v>207</v>
      </c>
      <c r="N57" s="154">
        <f t="shared" si="17"/>
        <v>-0.004807692307692308</v>
      </c>
    </row>
    <row r="58" spans="1:14" ht="12.75">
      <c r="A58" s="7" t="s">
        <v>2199</v>
      </c>
      <c r="B58" s="29">
        <f>'2014-15'!M58</f>
        <v>-18</v>
      </c>
      <c r="C58" s="137"/>
      <c r="D58" s="137"/>
      <c r="E58" s="137"/>
      <c r="F58" s="137"/>
      <c r="G58" s="32"/>
      <c r="H58" s="137"/>
      <c r="I58" s="32"/>
      <c r="J58" s="137">
        <v>-5</v>
      </c>
      <c r="K58" s="32">
        <v>-28</v>
      </c>
      <c r="L58" s="137"/>
      <c r="M58" s="29">
        <f t="shared" si="16"/>
        <v>-51</v>
      </c>
      <c r="N58" s="154">
        <f t="shared" si="17"/>
        <v>1.8333333333333333</v>
      </c>
    </row>
    <row r="59" spans="1:14" ht="12.75">
      <c r="A59" s="7" t="s">
        <v>2200</v>
      </c>
      <c r="B59" s="29">
        <f>'2014-15'!M59</f>
        <v>77</v>
      </c>
      <c r="C59" s="137"/>
      <c r="D59" s="137"/>
      <c r="E59" s="137"/>
      <c r="F59" s="137"/>
      <c r="G59" s="32"/>
      <c r="H59" s="137"/>
      <c r="I59" s="32"/>
      <c r="J59" s="137"/>
      <c r="K59" s="32"/>
      <c r="L59" s="137"/>
      <c r="M59" s="29">
        <f t="shared" si="16"/>
        <v>77</v>
      </c>
      <c r="N59" s="154">
        <f t="shared" si="17"/>
        <v>0</v>
      </c>
    </row>
    <row r="60" spans="1:14" ht="12.75">
      <c r="A60" s="7" t="s">
        <v>2201</v>
      </c>
      <c r="B60" s="29">
        <f>'2014-15'!M60</f>
        <v>-5</v>
      </c>
      <c r="C60" s="137"/>
      <c r="D60" s="137"/>
      <c r="E60" s="137"/>
      <c r="F60" s="137"/>
      <c r="G60" s="32"/>
      <c r="H60" s="137"/>
      <c r="I60" s="32"/>
      <c r="J60" s="137"/>
      <c r="K60" s="32"/>
      <c r="L60" s="137"/>
      <c r="M60" s="29">
        <f t="shared" si="16"/>
        <v>-5</v>
      </c>
      <c r="N60" s="154">
        <f t="shared" si="17"/>
        <v>0</v>
      </c>
    </row>
    <row r="61" spans="1:14" ht="12.75">
      <c r="A61" s="7" t="s">
        <v>2202</v>
      </c>
      <c r="B61" s="29">
        <f>'2014-15'!M61</f>
        <v>-37</v>
      </c>
      <c r="C61" s="137"/>
      <c r="D61" s="137"/>
      <c r="E61" s="137"/>
      <c r="F61" s="137"/>
      <c r="G61" s="32"/>
      <c r="H61" s="137"/>
      <c r="I61" s="32"/>
      <c r="J61" s="137"/>
      <c r="K61" s="32"/>
      <c r="L61" s="137"/>
      <c r="M61" s="29">
        <f t="shared" si="16"/>
        <v>-37</v>
      </c>
      <c r="N61" s="154">
        <f t="shared" si="17"/>
        <v>0</v>
      </c>
    </row>
    <row r="62" spans="1:14" ht="12.75">
      <c r="A62" s="64"/>
      <c r="B62" s="29"/>
      <c r="C62" s="134"/>
      <c r="D62" s="134"/>
      <c r="E62" s="134"/>
      <c r="F62" s="134"/>
      <c r="G62" s="30"/>
      <c r="H62" s="134"/>
      <c r="I62" s="30"/>
      <c r="J62" s="134"/>
      <c r="K62" s="30"/>
      <c r="L62" s="134"/>
      <c r="M62" s="29"/>
      <c r="N62" s="152"/>
    </row>
    <row r="63" spans="1:14" s="129" customFormat="1" ht="15.75">
      <c r="A63" s="150" t="s">
        <v>2378</v>
      </c>
      <c r="B63" s="123">
        <f>+B65+B74+B88+B98</f>
        <v>13192</v>
      </c>
      <c r="C63" s="128">
        <f>+C65+C74+C88+C98</f>
        <v>0</v>
      </c>
      <c r="D63" s="128">
        <f>+D65+D74+D88+D98</f>
        <v>0</v>
      </c>
      <c r="E63" s="128">
        <f>+E65+E74+E88+E98</f>
        <v>0</v>
      </c>
      <c r="F63" s="128">
        <f aca="true" t="shared" si="18" ref="F63:M63">+F65+F74+F88+F98</f>
        <v>157</v>
      </c>
      <c r="G63" s="124">
        <f t="shared" si="18"/>
        <v>-76</v>
      </c>
      <c r="H63" s="128">
        <f t="shared" si="18"/>
        <v>-60</v>
      </c>
      <c r="I63" s="124">
        <f t="shared" si="18"/>
        <v>0</v>
      </c>
      <c r="J63" s="128">
        <f t="shared" si="18"/>
        <v>-284</v>
      </c>
      <c r="K63" s="124">
        <f t="shared" si="18"/>
        <v>-19</v>
      </c>
      <c r="L63" s="128">
        <f t="shared" si="18"/>
        <v>3</v>
      </c>
      <c r="M63" s="123">
        <f t="shared" si="18"/>
        <v>12913</v>
      </c>
      <c r="N63" s="151">
        <f>+(M63-B63)/B63</f>
        <v>-0.021149181322013343</v>
      </c>
    </row>
    <row r="64" spans="1:14" ht="12.75">
      <c r="A64" s="17"/>
      <c r="B64" s="37"/>
      <c r="C64" s="139"/>
      <c r="D64" s="139"/>
      <c r="E64" s="139"/>
      <c r="F64" s="139"/>
      <c r="G64" s="38"/>
      <c r="H64" s="139"/>
      <c r="I64" s="38"/>
      <c r="J64" s="139"/>
      <c r="K64" s="38"/>
      <c r="L64" s="139"/>
      <c r="M64" s="37"/>
      <c r="N64" s="152"/>
    </row>
    <row r="65" spans="1:14" ht="12.75">
      <c r="A65" s="16" t="s">
        <v>2156</v>
      </c>
      <c r="B65" s="26">
        <f>+SUM(B66:B72)</f>
        <v>2836</v>
      </c>
      <c r="C65" s="131">
        <f aca="true" t="shared" si="19" ref="C65:M65">+SUM(C66:C72)</f>
        <v>0</v>
      </c>
      <c r="D65" s="131">
        <f t="shared" si="19"/>
        <v>0</v>
      </c>
      <c r="E65" s="131">
        <f t="shared" si="19"/>
        <v>0</v>
      </c>
      <c r="F65" s="131">
        <f t="shared" si="19"/>
        <v>0</v>
      </c>
      <c r="G65" s="27">
        <f t="shared" si="19"/>
        <v>0</v>
      </c>
      <c r="H65" s="131">
        <f t="shared" si="19"/>
        <v>-45</v>
      </c>
      <c r="I65" s="27">
        <f t="shared" si="19"/>
        <v>0</v>
      </c>
      <c r="J65" s="131">
        <f t="shared" si="19"/>
        <v>-2</v>
      </c>
      <c r="K65" s="27">
        <f t="shared" si="19"/>
        <v>-19</v>
      </c>
      <c r="L65" s="131">
        <f t="shared" si="19"/>
        <v>3</v>
      </c>
      <c r="M65" s="26">
        <f t="shared" si="19"/>
        <v>2773</v>
      </c>
      <c r="N65" s="153">
        <f aca="true" t="shared" si="20" ref="N65:N70">+(M65-B65)/B65</f>
        <v>-0.02221438645980254</v>
      </c>
    </row>
    <row r="66" spans="1:14" ht="12.75">
      <c r="A66" s="6" t="s">
        <v>2157</v>
      </c>
      <c r="B66" s="29">
        <f>'2014-15'!M66</f>
        <v>759</v>
      </c>
      <c r="C66" s="137"/>
      <c r="D66" s="137"/>
      <c r="E66" s="137"/>
      <c r="F66" s="137"/>
      <c r="G66" s="32"/>
      <c r="H66" s="137"/>
      <c r="I66" s="32"/>
      <c r="J66" s="137"/>
      <c r="K66" s="32"/>
      <c r="L66" s="137"/>
      <c r="M66" s="29">
        <f aca="true" t="shared" si="21" ref="M66:M72">+B66+SUM(C66:L66)</f>
        <v>759</v>
      </c>
      <c r="N66" s="154">
        <f t="shared" si="20"/>
        <v>0</v>
      </c>
    </row>
    <row r="67" spans="1:14" ht="12.75">
      <c r="A67" s="6" t="s">
        <v>2158</v>
      </c>
      <c r="B67" s="29">
        <f>'2014-15'!M67</f>
        <v>549</v>
      </c>
      <c r="C67" s="137"/>
      <c r="D67" s="137"/>
      <c r="E67" s="137"/>
      <c r="F67" s="137"/>
      <c r="G67" s="32"/>
      <c r="H67" s="137"/>
      <c r="I67" s="32"/>
      <c r="J67" s="137"/>
      <c r="K67" s="32"/>
      <c r="L67" s="137"/>
      <c r="M67" s="29">
        <f t="shared" si="21"/>
        <v>549</v>
      </c>
      <c r="N67" s="154">
        <f t="shared" si="20"/>
        <v>0</v>
      </c>
    </row>
    <row r="68" spans="1:14" ht="12.75">
      <c r="A68" s="6" t="s">
        <v>4256</v>
      </c>
      <c r="B68" s="29">
        <f>'2014-15'!M68</f>
        <v>639</v>
      </c>
      <c r="C68" s="137"/>
      <c r="D68" s="137"/>
      <c r="E68" s="137"/>
      <c r="F68" s="137"/>
      <c r="G68" s="32"/>
      <c r="H68" s="137">
        <v>-45</v>
      </c>
      <c r="I68" s="32"/>
      <c r="J68" s="137"/>
      <c r="K68" s="32"/>
      <c r="L68" s="137">
        <v>3</v>
      </c>
      <c r="M68" s="29">
        <f t="shared" si="21"/>
        <v>597</v>
      </c>
      <c r="N68" s="154">
        <f t="shared" si="20"/>
        <v>-0.06572769953051644</v>
      </c>
    </row>
    <row r="69" spans="1:14" ht="12.75">
      <c r="A69" s="17" t="s">
        <v>2225</v>
      </c>
      <c r="B69" s="29">
        <f>'2014-15'!M69</f>
        <v>-145</v>
      </c>
      <c r="C69" s="137"/>
      <c r="D69" s="137"/>
      <c r="E69" s="137"/>
      <c r="F69" s="137"/>
      <c r="G69" s="32"/>
      <c r="H69" s="137"/>
      <c r="I69" s="32"/>
      <c r="J69" s="137"/>
      <c r="K69" s="32"/>
      <c r="L69" s="137"/>
      <c r="M69" s="29">
        <f t="shared" si="21"/>
        <v>-145</v>
      </c>
      <c r="N69" s="154">
        <f t="shared" si="20"/>
        <v>0</v>
      </c>
    </row>
    <row r="70" spans="1:14" ht="12.75">
      <c r="A70" s="6" t="s">
        <v>4257</v>
      </c>
      <c r="B70" s="29">
        <f>'2014-15'!M70</f>
        <v>89</v>
      </c>
      <c r="C70" s="137"/>
      <c r="D70" s="137"/>
      <c r="E70" s="137"/>
      <c r="F70" s="137"/>
      <c r="G70" s="32"/>
      <c r="H70" s="137"/>
      <c r="I70" s="32"/>
      <c r="J70" s="137"/>
      <c r="K70" s="32"/>
      <c r="L70" s="137"/>
      <c r="M70" s="29">
        <f t="shared" si="21"/>
        <v>89</v>
      </c>
      <c r="N70" s="154">
        <f t="shared" si="20"/>
        <v>0</v>
      </c>
    </row>
    <row r="71" spans="1:14" ht="12.75" customHeight="1">
      <c r="A71" s="7" t="s">
        <v>2386</v>
      </c>
      <c r="B71" s="29">
        <f>'2014-15'!M71</f>
        <v>930</v>
      </c>
      <c r="C71" s="137"/>
      <c r="D71" s="137"/>
      <c r="E71" s="137"/>
      <c r="F71" s="137"/>
      <c r="G71" s="32"/>
      <c r="H71" s="137"/>
      <c r="I71" s="32"/>
      <c r="J71" s="137">
        <v>-2</v>
      </c>
      <c r="K71" s="32">
        <v>-19</v>
      </c>
      <c r="L71" s="137"/>
      <c r="M71" s="29">
        <f t="shared" si="21"/>
        <v>909</v>
      </c>
      <c r="N71" s="154">
        <f>+(M71-B71)/B71</f>
        <v>-0.02258064516129032</v>
      </c>
    </row>
    <row r="72" spans="1:14" ht="12.75">
      <c r="A72" s="7" t="s">
        <v>2387</v>
      </c>
      <c r="B72" s="29">
        <f>'2014-15'!M72</f>
        <v>15</v>
      </c>
      <c r="C72" s="137"/>
      <c r="D72" s="137"/>
      <c r="E72" s="137"/>
      <c r="F72" s="137"/>
      <c r="G72" s="32"/>
      <c r="H72" s="137"/>
      <c r="I72" s="32"/>
      <c r="J72" s="137"/>
      <c r="K72" s="32"/>
      <c r="L72" s="137"/>
      <c r="M72" s="29">
        <f t="shared" si="21"/>
        <v>15</v>
      </c>
      <c r="N72" s="154">
        <f>+(M72-B72)/B72</f>
        <v>0</v>
      </c>
    </row>
    <row r="73" spans="1:14" ht="12.75">
      <c r="A73" s="17"/>
      <c r="B73" s="37"/>
      <c r="C73" s="139"/>
      <c r="D73" s="139"/>
      <c r="E73" s="139"/>
      <c r="F73" s="139"/>
      <c r="G73" s="38"/>
      <c r="H73" s="139"/>
      <c r="I73" s="38"/>
      <c r="J73" s="139"/>
      <c r="K73" s="38"/>
      <c r="L73" s="139"/>
      <c r="M73" s="37"/>
      <c r="N73" s="152"/>
    </row>
    <row r="74" spans="1:14" ht="12.75">
      <c r="A74" s="16" t="s">
        <v>2234</v>
      </c>
      <c r="B74" s="26">
        <f>+SUM(B75:B86)</f>
        <v>2595</v>
      </c>
      <c r="C74" s="131">
        <f>+SUM(C75:C86)</f>
        <v>0</v>
      </c>
      <c r="D74" s="131">
        <f>+SUM(D75:D86)</f>
        <v>0</v>
      </c>
      <c r="E74" s="131">
        <f>+SUM(E75:E86)</f>
        <v>0</v>
      </c>
      <c r="F74" s="131">
        <f aca="true" t="shared" si="22" ref="F74:M74">+SUM(F75:F86)</f>
        <v>151</v>
      </c>
      <c r="G74" s="27">
        <f t="shared" si="22"/>
        <v>-76</v>
      </c>
      <c r="H74" s="131">
        <f t="shared" si="22"/>
        <v>0</v>
      </c>
      <c r="I74" s="27">
        <f t="shared" si="22"/>
        <v>0</v>
      </c>
      <c r="J74" s="131">
        <f t="shared" si="22"/>
        <v>-220</v>
      </c>
      <c r="K74" s="27">
        <f t="shared" si="22"/>
        <v>0</v>
      </c>
      <c r="L74" s="131">
        <f t="shared" si="22"/>
        <v>0</v>
      </c>
      <c r="M74" s="26">
        <f t="shared" si="22"/>
        <v>2450</v>
      </c>
      <c r="N74" s="153">
        <f>+(M74-B74)/B74</f>
        <v>-0.055876685934489405</v>
      </c>
    </row>
    <row r="75" spans="1:14" ht="12.75">
      <c r="A75" s="65" t="s">
        <v>2379</v>
      </c>
      <c r="B75" s="29">
        <f>'2014-15'!M75</f>
        <v>-2755</v>
      </c>
      <c r="C75" s="137"/>
      <c r="D75" s="137"/>
      <c r="E75" s="137"/>
      <c r="F75" s="137"/>
      <c r="G75" s="32"/>
      <c r="H75" s="137"/>
      <c r="I75" s="32"/>
      <c r="J75" s="137">
        <v>-33</v>
      </c>
      <c r="K75" s="32"/>
      <c r="L75" s="137"/>
      <c r="M75" s="29">
        <f aca="true" t="shared" si="23" ref="M75:M86">+B75+SUM(C75:L75)</f>
        <v>-2788</v>
      </c>
      <c r="N75" s="154">
        <f aca="true" t="shared" si="24" ref="N75:N86">+(M75-B75)/B75</f>
        <v>0.011978221415607986</v>
      </c>
    </row>
    <row r="76" spans="1:14" ht="12.75">
      <c r="A76" s="65" t="s">
        <v>2380</v>
      </c>
      <c r="B76" s="29">
        <f>'2014-15'!M76</f>
        <v>3</v>
      </c>
      <c r="C76" s="137"/>
      <c r="D76" s="137"/>
      <c r="E76" s="137"/>
      <c r="F76" s="137"/>
      <c r="G76" s="32"/>
      <c r="H76" s="137"/>
      <c r="I76" s="32"/>
      <c r="J76" s="137"/>
      <c r="K76" s="32"/>
      <c r="L76" s="137"/>
      <c r="M76" s="29">
        <f t="shared" si="23"/>
        <v>3</v>
      </c>
      <c r="N76" s="154">
        <f t="shared" si="24"/>
        <v>0</v>
      </c>
    </row>
    <row r="77" spans="1:14" ht="12.75">
      <c r="A77" s="65" t="s">
        <v>5916</v>
      </c>
      <c r="B77" s="29">
        <f>'2014-15'!M77</f>
        <v>-3589</v>
      </c>
      <c r="C77" s="137"/>
      <c r="D77" s="137"/>
      <c r="E77" s="137"/>
      <c r="F77" s="137"/>
      <c r="G77" s="32">
        <v>-110</v>
      </c>
      <c r="H77" s="137"/>
      <c r="I77" s="32"/>
      <c r="J77" s="137">
        <v>-116</v>
      </c>
      <c r="K77" s="32"/>
      <c r="L77" s="137"/>
      <c r="M77" s="29">
        <f t="shared" si="23"/>
        <v>-3815</v>
      </c>
      <c r="N77" s="154">
        <f t="shared" si="24"/>
        <v>0.06297018668152689</v>
      </c>
    </row>
    <row r="78" spans="1:14" ht="12.75">
      <c r="A78" s="65" t="s">
        <v>5917</v>
      </c>
      <c r="B78" s="29">
        <f>'2014-15'!M78</f>
        <v>3176</v>
      </c>
      <c r="C78" s="137"/>
      <c r="D78" s="137"/>
      <c r="E78" s="137"/>
      <c r="F78" s="137"/>
      <c r="G78" s="32">
        <v>34</v>
      </c>
      <c r="H78" s="137"/>
      <c r="I78" s="32"/>
      <c r="J78" s="137">
        <v>-16</v>
      </c>
      <c r="K78" s="32"/>
      <c r="L78" s="137"/>
      <c r="M78" s="29">
        <f t="shared" si="23"/>
        <v>3194</v>
      </c>
      <c r="N78" s="154">
        <f t="shared" si="24"/>
        <v>0.005667506297229219</v>
      </c>
    </row>
    <row r="79" spans="1:14" ht="12.75">
      <c r="A79" s="65" t="s">
        <v>2381</v>
      </c>
      <c r="B79" s="29">
        <f>'2014-15'!M79</f>
        <v>-1480</v>
      </c>
      <c r="C79" s="137"/>
      <c r="D79" s="137"/>
      <c r="E79" s="137"/>
      <c r="F79" s="137"/>
      <c r="G79" s="32"/>
      <c r="H79" s="137"/>
      <c r="I79" s="32"/>
      <c r="J79" s="137">
        <v>-25</v>
      </c>
      <c r="K79" s="32"/>
      <c r="L79" s="137"/>
      <c r="M79" s="29">
        <f t="shared" si="23"/>
        <v>-1505</v>
      </c>
      <c r="N79" s="154">
        <f t="shared" si="24"/>
        <v>0.016891891891891893</v>
      </c>
    </row>
    <row r="80" spans="1:14" ht="12.75">
      <c r="A80" s="65" t="s">
        <v>2222</v>
      </c>
      <c r="B80" s="29">
        <f>'2014-15'!M80</f>
        <v>-147</v>
      </c>
      <c r="C80" s="137"/>
      <c r="D80" s="137"/>
      <c r="E80" s="137"/>
      <c r="F80" s="137"/>
      <c r="G80" s="32"/>
      <c r="H80" s="137"/>
      <c r="I80" s="32"/>
      <c r="J80" s="137">
        <v>-30</v>
      </c>
      <c r="K80" s="32"/>
      <c r="L80" s="137"/>
      <c r="M80" s="29">
        <f t="shared" si="23"/>
        <v>-177</v>
      </c>
      <c r="N80" s="154">
        <f t="shared" si="24"/>
        <v>0.20408163265306123</v>
      </c>
    </row>
    <row r="81" spans="1:14" ht="12.75">
      <c r="A81" s="65" t="s">
        <v>5918</v>
      </c>
      <c r="B81" s="29">
        <f>'2014-15'!M81</f>
        <v>4156</v>
      </c>
      <c r="C81" s="137"/>
      <c r="D81" s="137"/>
      <c r="E81" s="137"/>
      <c r="F81" s="137"/>
      <c r="G81" s="32"/>
      <c r="H81" s="137"/>
      <c r="I81" s="32"/>
      <c r="J81" s="137"/>
      <c r="K81" s="32"/>
      <c r="L81" s="137"/>
      <c r="M81" s="29">
        <f t="shared" si="23"/>
        <v>4156</v>
      </c>
      <c r="N81" s="154">
        <f t="shared" si="24"/>
        <v>0</v>
      </c>
    </row>
    <row r="82" spans="1:14" ht="12.75">
      <c r="A82" s="65" t="s">
        <v>2221</v>
      </c>
      <c r="B82" s="29">
        <f>'2014-15'!M82</f>
        <v>15</v>
      </c>
      <c r="C82" s="137"/>
      <c r="D82" s="137"/>
      <c r="E82" s="137"/>
      <c r="F82" s="137">
        <v>151</v>
      </c>
      <c r="G82" s="32"/>
      <c r="H82" s="137"/>
      <c r="I82" s="32"/>
      <c r="J82" s="137"/>
      <c r="K82" s="32"/>
      <c r="L82" s="137"/>
      <c r="M82" s="29">
        <f t="shared" si="23"/>
        <v>166</v>
      </c>
      <c r="N82" s="154">
        <f t="shared" si="24"/>
        <v>10.066666666666666</v>
      </c>
    </row>
    <row r="83" spans="1:14" ht="12.75" customHeight="1">
      <c r="A83" s="65" t="s">
        <v>5919</v>
      </c>
      <c r="B83" s="29">
        <f>'2014-15'!M83</f>
        <v>-58</v>
      </c>
      <c r="C83" s="137"/>
      <c r="D83" s="137"/>
      <c r="E83" s="137"/>
      <c r="F83" s="137"/>
      <c r="G83" s="32"/>
      <c r="H83" s="137"/>
      <c r="I83" s="32"/>
      <c r="J83" s="137"/>
      <c r="K83" s="32"/>
      <c r="L83" s="137"/>
      <c r="M83" s="29">
        <f t="shared" si="23"/>
        <v>-58</v>
      </c>
      <c r="N83" s="154">
        <f t="shared" si="24"/>
        <v>0</v>
      </c>
    </row>
    <row r="84" spans="1:14" ht="12.75" customHeight="1">
      <c r="A84" s="65" t="s">
        <v>2382</v>
      </c>
      <c r="B84" s="29">
        <f>'2014-15'!M84</f>
        <v>-207</v>
      </c>
      <c r="C84" s="137"/>
      <c r="D84" s="137"/>
      <c r="E84" s="137"/>
      <c r="F84" s="137"/>
      <c r="G84" s="32"/>
      <c r="H84" s="137"/>
      <c r="I84" s="32"/>
      <c r="J84" s="137"/>
      <c r="K84" s="32"/>
      <c r="L84" s="137"/>
      <c r="M84" s="29">
        <f t="shared" si="23"/>
        <v>-207</v>
      </c>
      <c r="N84" s="154">
        <f t="shared" si="24"/>
        <v>0</v>
      </c>
    </row>
    <row r="85" spans="1:14" ht="12.75" customHeight="1">
      <c r="A85" s="65" t="s">
        <v>5920</v>
      </c>
      <c r="B85" s="29">
        <f>'2014-15'!M85</f>
        <v>2195</v>
      </c>
      <c r="C85" s="137"/>
      <c r="D85" s="137"/>
      <c r="E85" s="137"/>
      <c r="F85" s="137"/>
      <c r="G85" s="32"/>
      <c r="H85" s="137"/>
      <c r="I85" s="32"/>
      <c r="J85" s="137"/>
      <c r="K85" s="32"/>
      <c r="L85" s="137"/>
      <c r="M85" s="29">
        <f t="shared" si="23"/>
        <v>2195</v>
      </c>
      <c r="N85" s="154">
        <f t="shared" si="24"/>
        <v>0</v>
      </c>
    </row>
    <row r="86" spans="1:14" ht="12.75" customHeight="1">
      <c r="A86" s="65" t="s">
        <v>1669</v>
      </c>
      <c r="B86" s="29">
        <f>'2014-15'!M86</f>
        <v>1286</v>
      </c>
      <c r="C86" s="137"/>
      <c r="D86" s="137"/>
      <c r="E86" s="137"/>
      <c r="F86" s="137"/>
      <c r="G86" s="32"/>
      <c r="H86" s="137"/>
      <c r="I86" s="32"/>
      <c r="J86" s="137"/>
      <c r="K86" s="32"/>
      <c r="L86" s="137"/>
      <c r="M86" s="29">
        <f t="shared" si="23"/>
        <v>1286</v>
      </c>
      <c r="N86" s="154">
        <f t="shared" si="24"/>
        <v>0</v>
      </c>
    </row>
    <row r="87" spans="1:14" ht="12.75">
      <c r="A87" s="171"/>
      <c r="B87" s="116"/>
      <c r="C87" s="169"/>
      <c r="D87" s="169"/>
      <c r="E87" s="169"/>
      <c r="F87" s="169"/>
      <c r="G87" s="170"/>
      <c r="H87" s="169"/>
      <c r="I87" s="170"/>
      <c r="J87" s="169"/>
      <c r="K87" s="170"/>
      <c r="L87" s="169"/>
      <c r="M87" s="116"/>
      <c r="N87" s="176"/>
    </row>
    <row r="88" spans="1:14" ht="12.75">
      <c r="A88" s="18" t="s">
        <v>2388</v>
      </c>
      <c r="B88" s="26">
        <f aca="true" t="shared" si="25" ref="B88:L88">+SUM(B89:B96)</f>
        <v>4712</v>
      </c>
      <c r="C88" s="132">
        <f t="shared" si="25"/>
        <v>0</v>
      </c>
      <c r="D88" s="132">
        <f t="shared" si="25"/>
        <v>0</v>
      </c>
      <c r="E88" s="132">
        <f t="shared" si="25"/>
        <v>0</v>
      </c>
      <c r="F88" s="132">
        <f t="shared" si="25"/>
        <v>6</v>
      </c>
      <c r="G88" s="28">
        <f t="shared" si="25"/>
        <v>0</v>
      </c>
      <c r="H88" s="132">
        <f t="shared" si="25"/>
        <v>-10</v>
      </c>
      <c r="I88" s="28">
        <f t="shared" si="25"/>
        <v>0</v>
      </c>
      <c r="J88" s="132">
        <f t="shared" si="25"/>
        <v>-62</v>
      </c>
      <c r="K88" s="28">
        <f t="shared" si="25"/>
        <v>0</v>
      </c>
      <c r="L88" s="132">
        <f t="shared" si="25"/>
        <v>0</v>
      </c>
      <c r="M88" s="26">
        <f>+SUM(M89:M96)</f>
        <v>4646</v>
      </c>
      <c r="N88" s="153">
        <f>+(M88-B88)/B88</f>
        <v>-0.01400679117147708</v>
      </c>
    </row>
    <row r="89" spans="1:14" ht="12.75">
      <c r="A89" s="12" t="s">
        <v>2208</v>
      </c>
      <c r="B89" s="29">
        <f>'2014-15'!M89</f>
        <v>1780</v>
      </c>
      <c r="C89" s="137"/>
      <c r="D89" s="137"/>
      <c r="E89" s="137"/>
      <c r="F89" s="137">
        <v>6</v>
      </c>
      <c r="G89" s="32"/>
      <c r="H89" s="137"/>
      <c r="I89" s="32"/>
      <c r="J89" s="137">
        <v>-10</v>
      </c>
      <c r="K89" s="32"/>
      <c r="L89" s="137"/>
      <c r="M89" s="29">
        <f aca="true" t="shared" si="26" ref="M89:M96">+B89+SUM(C89:L89)</f>
        <v>1776</v>
      </c>
      <c r="N89" s="154">
        <f aca="true" t="shared" si="27" ref="N89:N96">+(M89-B89)/B89</f>
        <v>-0.0022471910112359553</v>
      </c>
    </row>
    <row r="90" spans="1:14" ht="12.75">
      <c r="A90" s="12" t="s">
        <v>2233</v>
      </c>
      <c r="B90" s="29">
        <f>'2014-15'!M90</f>
        <v>93</v>
      </c>
      <c r="C90" s="137"/>
      <c r="D90" s="137"/>
      <c r="E90" s="137"/>
      <c r="F90" s="137"/>
      <c r="G90" s="32"/>
      <c r="H90" s="137"/>
      <c r="I90" s="32"/>
      <c r="J90" s="137"/>
      <c r="K90" s="32"/>
      <c r="L90" s="137"/>
      <c r="M90" s="29">
        <f t="shared" si="26"/>
        <v>93</v>
      </c>
      <c r="N90" s="154">
        <f t="shared" si="27"/>
        <v>0</v>
      </c>
    </row>
    <row r="91" spans="1:14" ht="12.75">
      <c r="A91" s="12" t="s">
        <v>2209</v>
      </c>
      <c r="B91" s="29">
        <f>'2014-15'!M91</f>
        <v>189</v>
      </c>
      <c r="C91" s="137"/>
      <c r="D91" s="137"/>
      <c r="E91" s="137"/>
      <c r="F91" s="137"/>
      <c r="G91" s="32"/>
      <c r="H91" s="137"/>
      <c r="I91" s="32"/>
      <c r="J91" s="137"/>
      <c r="K91" s="32"/>
      <c r="L91" s="137"/>
      <c r="M91" s="29">
        <f t="shared" si="26"/>
        <v>189</v>
      </c>
      <c r="N91" s="154">
        <f t="shared" si="27"/>
        <v>0</v>
      </c>
    </row>
    <row r="92" spans="1:14" ht="12.75">
      <c r="A92" s="12" t="s">
        <v>2210</v>
      </c>
      <c r="B92" s="29">
        <f>'2014-15'!M92</f>
        <v>27</v>
      </c>
      <c r="C92" s="137"/>
      <c r="D92" s="137"/>
      <c r="E92" s="137"/>
      <c r="F92" s="137"/>
      <c r="G92" s="32"/>
      <c r="H92" s="137"/>
      <c r="I92" s="32"/>
      <c r="J92" s="137"/>
      <c r="K92" s="32"/>
      <c r="L92" s="137"/>
      <c r="M92" s="29">
        <f t="shared" si="26"/>
        <v>27</v>
      </c>
      <c r="N92" s="154">
        <f t="shared" si="27"/>
        <v>0</v>
      </c>
    </row>
    <row r="93" spans="1:14" ht="12.75">
      <c r="A93" s="12" t="s">
        <v>2211</v>
      </c>
      <c r="B93" s="29">
        <f>'2014-15'!M93</f>
        <v>75</v>
      </c>
      <c r="C93" s="137"/>
      <c r="D93" s="137"/>
      <c r="E93" s="137"/>
      <c r="F93" s="137"/>
      <c r="G93" s="32"/>
      <c r="H93" s="137"/>
      <c r="I93" s="32"/>
      <c r="J93" s="137"/>
      <c r="K93" s="32"/>
      <c r="L93" s="137"/>
      <c r="M93" s="29">
        <f t="shared" si="26"/>
        <v>75</v>
      </c>
      <c r="N93" s="154">
        <f t="shared" si="27"/>
        <v>0</v>
      </c>
    </row>
    <row r="94" spans="1:14" ht="12.75">
      <c r="A94" s="12" t="s">
        <v>2212</v>
      </c>
      <c r="B94" s="29">
        <f>'2014-15'!M94</f>
        <v>150</v>
      </c>
      <c r="C94" s="137"/>
      <c r="D94" s="137"/>
      <c r="E94" s="137"/>
      <c r="F94" s="137"/>
      <c r="G94" s="32"/>
      <c r="H94" s="137"/>
      <c r="I94" s="32"/>
      <c r="J94" s="137"/>
      <c r="K94" s="32"/>
      <c r="L94" s="137"/>
      <c r="M94" s="29">
        <f t="shared" si="26"/>
        <v>150</v>
      </c>
      <c r="N94" s="154">
        <f t="shared" si="27"/>
        <v>0</v>
      </c>
    </row>
    <row r="95" spans="1:14" ht="12.75">
      <c r="A95" s="12" t="s">
        <v>2213</v>
      </c>
      <c r="B95" s="29">
        <f>'2014-15'!M95</f>
        <v>1987</v>
      </c>
      <c r="C95" s="137"/>
      <c r="D95" s="137"/>
      <c r="E95" s="137"/>
      <c r="F95" s="137"/>
      <c r="G95" s="32"/>
      <c r="H95" s="137">
        <v>-10</v>
      </c>
      <c r="I95" s="32"/>
      <c r="J95" s="137">
        <v>-52</v>
      </c>
      <c r="K95" s="32"/>
      <c r="L95" s="137"/>
      <c r="M95" s="29">
        <f t="shared" si="26"/>
        <v>1925</v>
      </c>
      <c r="N95" s="154">
        <f t="shared" si="27"/>
        <v>-0.03120281831907398</v>
      </c>
    </row>
    <row r="96" spans="1:14" ht="12.75">
      <c r="A96" s="12" t="s">
        <v>2384</v>
      </c>
      <c r="B96" s="29">
        <f>'2014-15'!M96</f>
        <v>411</v>
      </c>
      <c r="C96" s="137"/>
      <c r="D96" s="137"/>
      <c r="E96" s="137"/>
      <c r="F96" s="137"/>
      <c r="G96" s="32"/>
      <c r="H96" s="137"/>
      <c r="I96" s="32"/>
      <c r="J96" s="137"/>
      <c r="K96" s="32"/>
      <c r="L96" s="137"/>
      <c r="M96" s="29">
        <f t="shared" si="26"/>
        <v>411</v>
      </c>
      <c r="N96" s="154">
        <f t="shared" si="27"/>
        <v>0</v>
      </c>
    </row>
    <row r="97" spans="1:14" ht="12.75">
      <c r="A97" s="18"/>
      <c r="B97" s="37"/>
      <c r="C97" s="139"/>
      <c r="D97" s="139"/>
      <c r="E97" s="139"/>
      <c r="F97" s="139"/>
      <c r="G97" s="38"/>
      <c r="H97" s="139"/>
      <c r="I97" s="38"/>
      <c r="J97" s="137"/>
      <c r="K97" s="32"/>
      <c r="L97" s="137"/>
      <c r="M97" s="37"/>
      <c r="N97" s="152"/>
    </row>
    <row r="98" spans="1:14" ht="12.75">
      <c r="A98" s="18" t="s">
        <v>2385</v>
      </c>
      <c r="B98" s="26">
        <f>+SUM(B99:B104)</f>
        <v>3049</v>
      </c>
      <c r="C98" s="131">
        <f>+SUM(C99:C104)</f>
        <v>0</v>
      </c>
      <c r="D98" s="131">
        <f>+SUM(D99:D104)</f>
        <v>0</v>
      </c>
      <c r="E98" s="131">
        <f>+SUM(E99:E104)</f>
        <v>0</v>
      </c>
      <c r="F98" s="131">
        <f aca="true" t="shared" si="28" ref="F98:M98">+SUM(F99:F104)</f>
        <v>0</v>
      </c>
      <c r="G98" s="27">
        <f t="shared" si="28"/>
        <v>0</v>
      </c>
      <c r="H98" s="131">
        <f t="shared" si="28"/>
        <v>-5</v>
      </c>
      <c r="I98" s="27">
        <f t="shared" si="28"/>
        <v>0</v>
      </c>
      <c r="J98" s="131">
        <f t="shared" si="28"/>
        <v>0</v>
      </c>
      <c r="K98" s="27">
        <f t="shared" si="28"/>
        <v>0</v>
      </c>
      <c r="L98" s="131">
        <f t="shared" si="28"/>
        <v>0</v>
      </c>
      <c r="M98" s="26">
        <f t="shared" si="28"/>
        <v>3044</v>
      </c>
      <c r="N98" s="153">
        <f aca="true" t="shared" si="29" ref="N98:N104">+(M98-B98)/B98</f>
        <v>-0.0016398819285011479</v>
      </c>
    </row>
    <row r="99" spans="1:14" ht="12.75">
      <c r="A99" s="7" t="s">
        <v>4261</v>
      </c>
      <c r="B99" s="29">
        <f>'2014-15'!M99</f>
        <v>131</v>
      </c>
      <c r="C99" s="137"/>
      <c r="D99" s="137"/>
      <c r="E99" s="137"/>
      <c r="F99" s="137"/>
      <c r="G99" s="32"/>
      <c r="H99" s="137"/>
      <c r="I99" s="32"/>
      <c r="J99" s="137"/>
      <c r="K99" s="32"/>
      <c r="L99" s="137"/>
      <c r="M99" s="29">
        <f aca="true" t="shared" si="30" ref="M99:M104">+B99+SUM(C99:L99)</f>
        <v>131</v>
      </c>
      <c r="N99" s="154">
        <f t="shared" si="29"/>
        <v>0</v>
      </c>
    </row>
    <row r="100" spans="1:14" ht="12.75">
      <c r="A100" s="7" t="s">
        <v>5908</v>
      </c>
      <c r="B100" s="29">
        <f>'2014-15'!M100</f>
        <v>1019</v>
      </c>
      <c r="C100" s="137"/>
      <c r="D100" s="137"/>
      <c r="E100" s="137"/>
      <c r="F100" s="137"/>
      <c r="G100" s="32"/>
      <c r="H100" s="137"/>
      <c r="I100" s="32"/>
      <c r="J100" s="137"/>
      <c r="K100" s="32"/>
      <c r="L100" s="137"/>
      <c r="M100" s="29">
        <f t="shared" si="30"/>
        <v>1019</v>
      </c>
      <c r="N100" s="154">
        <f t="shared" si="29"/>
        <v>0</v>
      </c>
    </row>
    <row r="101" spans="1:14" ht="12.75">
      <c r="A101" s="7" t="s">
        <v>5909</v>
      </c>
      <c r="B101" s="29">
        <f>'2014-15'!M101</f>
        <v>1541</v>
      </c>
      <c r="C101" s="137"/>
      <c r="D101" s="137"/>
      <c r="E101" s="137"/>
      <c r="F101" s="137"/>
      <c r="G101" s="32"/>
      <c r="H101" s="137">
        <v>0</v>
      </c>
      <c r="I101" s="32"/>
      <c r="J101" s="137"/>
      <c r="K101" s="32"/>
      <c r="L101" s="137"/>
      <c r="M101" s="29">
        <f t="shared" si="30"/>
        <v>1541</v>
      </c>
      <c r="N101" s="154">
        <f t="shared" si="29"/>
        <v>0</v>
      </c>
    </row>
    <row r="102" spans="1:14" ht="15" customHeight="1">
      <c r="A102" s="7" t="s">
        <v>2386</v>
      </c>
      <c r="B102" s="29">
        <f>'2014-15'!M102</f>
        <v>102</v>
      </c>
      <c r="C102" s="137"/>
      <c r="D102" s="137"/>
      <c r="E102" s="137"/>
      <c r="F102" s="137"/>
      <c r="G102" s="32"/>
      <c r="H102" s="137">
        <v>-5</v>
      </c>
      <c r="I102" s="32"/>
      <c r="J102" s="137"/>
      <c r="K102" s="32"/>
      <c r="L102" s="137"/>
      <c r="M102" s="29">
        <f t="shared" si="30"/>
        <v>97</v>
      </c>
      <c r="N102" s="154">
        <f t="shared" si="29"/>
        <v>-0.049019607843137254</v>
      </c>
    </row>
    <row r="103" spans="1:14" ht="12.75">
      <c r="A103" s="7" t="s">
        <v>4268</v>
      </c>
      <c r="B103" s="29">
        <f>'2014-15'!M103</f>
        <v>-2</v>
      </c>
      <c r="C103" s="137"/>
      <c r="D103" s="137"/>
      <c r="E103" s="137"/>
      <c r="F103" s="137"/>
      <c r="G103" s="32"/>
      <c r="H103" s="137"/>
      <c r="I103" s="32"/>
      <c r="J103" s="137"/>
      <c r="K103" s="32"/>
      <c r="L103" s="137"/>
      <c r="M103" s="29">
        <f t="shared" si="30"/>
        <v>-2</v>
      </c>
      <c r="N103" s="154">
        <f t="shared" si="29"/>
        <v>0</v>
      </c>
    </row>
    <row r="104" spans="1:14" ht="12.75">
      <c r="A104" s="7" t="s">
        <v>2387</v>
      </c>
      <c r="B104" s="29">
        <f>'2014-15'!M104</f>
        <v>258</v>
      </c>
      <c r="C104" s="137"/>
      <c r="D104" s="137"/>
      <c r="E104" s="137"/>
      <c r="F104" s="137"/>
      <c r="G104" s="32"/>
      <c r="H104" s="137"/>
      <c r="I104" s="32"/>
      <c r="J104" s="137"/>
      <c r="K104" s="32"/>
      <c r="L104" s="137"/>
      <c r="M104" s="29">
        <f t="shared" si="30"/>
        <v>258</v>
      </c>
      <c r="N104" s="154">
        <f t="shared" si="29"/>
        <v>0</v>
      </c>
    </row>
    <row r="105" spans="1:14" ht="12.75">
      <c r="A105" s="17"/>
      <c r="B105" s="37"/>
      <c r="C105" s="140"/>
      <c r="D105" s="140"/>
      <c r="E105" s="140"/>
      <c r="F105" s="140"/>
      <c r="G105" s="81"/>
      <c r="H105" s="140"/>
      <c r="I105" s="81"/>
      <c r="J105" s="140"/>
      <c r="K105" s="81"/>
      <c r="L105" s="140"/>
      <c r="M105" s="37"/>
      <c r="N105" s="152"/>
    </row>
    <row r="106" spans="1:14" s="129" customFormat="1" ht="15.75">
      <c r="A106" s="155" t="s">
        <v>4260</v>
      </c>
      <c r="B106" s="123">
        <f>B108</f>
        <v>746</v>
      </c>
      <c r="C106" s="128">
        <f>C108</f>
        <v>0</v>
      </c>
      <c r="D106" s="128">
        <f>D108</f>
        <v>0</v>
      </c>
      <c r="E106" s="128">
        <f>E108</f>
        <v>0</v>
      </c>
      <c r="F106" s="128">
        <f aca="true" t="shared" si="31" ref="F106:M106">F108</f>
        <v>0</v>
      </c>
      <c r="G106" s="124">
        <f t="shared" si="31"/>
        <v>0</v>
      </c>
      <c r="H106" s="128">
        <f t="shared" si="31"/>
        <v>0</v>
      </c>
      <c r="I106" s="124">
        <f t="shared" si="31"/>
        <v>0</v>
      </c>
      <c r="J106" s="128">
        <f t="shared" si="31"/>
        <v>-19</v>
      </c>
      <c r="K106" s="124">
        <f t="shared" si="31"/>
        <v>-17</v>
      </c>
      <c r="L106" s="128">
        <f t="shared" si="31"/>
        <v>-160</v>
      </c>
      <c r="M106" s="123">
        <f t="shared" si="31"/>
        <v>550</v>
      </c>
      <c r="N106" s="151">
        <f>+(M106-B106)/B106</f>
        <v>-0.26273458445040215</v>
      </c>
    </row>
    <row r="107" spans="1:14" ht="12.75">
      <c r="A107" s="157"/>
      <c r="B107" s="37"/>
      <c r="C107" s="140"/>
      <c r="D107" s="140"/>
      <c r="E107" s="140"/>
      <c r="F107" s="140"/>
      <c r="G107" s="81"/>
      <c r="H107" s="140"/>
      <c r="I107" s="81"/>
      <c r="J107" s="140"/>
      <c r="K107" s="81"/>
      <c r="L107" s="140"/>
      <c r="M107" s="37"/>
      <c r="N107" s="152"/>
    </row>
    <row r="108" spans="1:14" ht="12.75" customHeight="1">
      <c r="A108" s="16" t="s">
        <v>2227</v>
      </c>
      <c r="B108" s="26">
        <f aca="true" t="shared" si="32" ref="B108:M108">+SUM(B109:B111)</f>
        <v>746</v>
      </c>
      <c r="C108" s="131">
        <f t="shared" si="32"/>
        <v>0</v>
      </c>
      <c r="D108" s="131">
        <f t="shared" si="32"/>
        <v>0</v>
      </c>
      <c r="E108" s="131">
        <f t="shared" si="32"/>
        <v>0</v>
      </c>
      <c r="F108" s="131">
        <f t="shared" si="32"/>
        <v>0</v>
      </c>
      <c r="G108" s="27">
        <f t="shared" si="32"/>
        <v>0</v>
      </c>
      <c r="H108" s="131">
        <f t="shared" si="32"/>
        <v>0</v>
      </c>
      <c r="I108" s="27">
        <f t="shared" si="32"/>
        <v>0</v>
      </c>
      <c r="J108" s="131">
        <f t="shared" si="32"/>
        <v>-19</v>
      </c>
      <c r="K108" s="27">
        <f t="shared" si="32"/>
        <v>-17</v>
      </c>
      <c r="L108" s="131">
        <f t="shared" si="32"/>
        <v>-160</v>
      </c>
      <c r="M108" s="26">
        <f t="shared" si="32"/>
        <v>550</v>
      </c>
      <c r="N108" s="153">
        <f>+(M108-B108)/B108</f>
        <v>-0.26273458445040215</v>
      </c>
    </row>
    <row r="109" spans="1:14" ht="12.75">
      <c r="A109" s="64" t="s">
        <v>5906</v>
      </c>
      <c r="B109" s="29">
        <f>'2014-15'!M109</f>
        <v>-48</v>
      </c>
      <c r="C109" s="141"/>
      <c r="D109" s="141"/>
      <c r="E109" s="141"/>
      <c r="F109" s="141"/>
      <c r="G109" s="82"/>
      <c r="H109" s="141"/>
      <c r="I109" s="82"/>
      <c r="J109" s="141">
        <v>-12</v>
      </c>
      <c r="K109" s="82"/>
      <c r="L109" s="141"/>
      <c r="M109" s="29">
        <f>+B109+SUM(C109:L109)</f>
        <v>-60</v>
      </c>
      <c r="N109" s="154">
        <f>+(M109-B109)/B109</f>
        <v>0.25</v>
      </c>
    </row>
    <row r="110" spans="1:14" ht="12.75">
      <c r="A110" s="64" t="s">
        <v>2203</v>
      </c>
      <c r="B110" s="29">
        <f>'2014-15'!M110</f>
        <v>355</v>
      </c>
      <c r="C110" s="141"/>
      <c r="D110" s="141"/>
      <c r="E110" s="141"/>
      <c r="F110" s="141"/>
      <c r="G110" s="82"/>
      <c r="H110" s="141"/>
      <c r="I110" s="82"/>
      <c r="J110" s="141">
        <v>-7</v>
      </c>
      <c r="K110" s="82"/>
      <c r="L110" s="141"/>
      <c r="M110" s="29">
        <f>+B110+SUM(C110:L110)</f>
        <v>348</v>
      </c>
      <c r="N110" s="154">
        <f>+(M110-B110)/B110</f>
        <v>-0.01971830985915493</v>
      </c>
    </row>
    <row r="111" spans="1:14" ht="12.75">
      <c r="A111" s="64" t="s">
        <v>5907</v>
      </c>
      <c r="B111" s="29">
        <f>'2014-15'!M111</f>
        <v>439</v>
      </c>
      <c r="C111" s="141"/>
      <c r="D111" s="141"/>
      <c r="E111" s="141"/>
      <c r="F111" s="141"/>
      <c r="G111" s="82"/>
      <c r="H111" s="141"/>
      <c r="I111" s="82"/>
      <c r="J111" s="141"/>
      <c r="K111" s="82">
        <v>-17</v>
      </c>
      <c r="L111" s="141">
        <v>-160</v>
      </c>
      <c r="M111" s="29">
        <f>+B111+SUM(C111:L111)</f>
        <v>262</v>
      </c>
      <c r="N111" s="154">
        <f>+(M111-B111)/B111</f>
        <v>-0.4031890660592255</v>
      </c>
    </row>
    <row r="112" spans="1:14" ht="12.75">
      <c r="A112" s="16"/>
      <c r="B112" s="29"/>
      <c r="C112" s="134"/>
      <c r="D112" s="134"/>
      <c r="E112" s="134"/>
      <c r="F112" s="134"/>
      <c r="G112" s="30"/>
      <c r="H112" s="134"/>
      <c r="I112" s="30"/>
      <c r="J112" s="134"/>
      <c r="K112" s="30"/>
      <c r="L112" s="134"/>
      <c r="M112" s="29"/>
      <c r="N112" s="152"/>
    </row>
    <row r="113" spans="1:14" s="129" customFormat="1" ht="41.25" customHeight="1">
      <c r="A113" s="158" t="s">
        <v>2228</v>
      </c>
      <c r="B113" s="163">
        <f>+B5+B24+B63+B106</f>
        <v>17274.39</v>
      </c>
      <c r="C113" s="159">
        <f aca="true" t="shared" si="33" ref="C113:L113">+C5+C24+C63+C106</f>
        <v>0</v>
      </c>
      <c r="D113" s="159">
        <f t="shared" si="33"/>
        <v>0</v>
      </c>
      <c r="E113" s="159">
        <f t="shared" si="33"/>
        <v>0</v>
      </c>
      <c r="F113" s="159">
        <f t="shared" si="33"/>
        <v>182</v>
      </c>
      <c r="G113" s="162">
        <f t="shared" si="33"/>
        <v>-18</v>
      </c>
      <c r="H113" s="159">
        <f t="shared" si="33"/>
        <v>-689</v>
      </c>
      <c r="I113" s="162">
        <f t="shared" si="33"/>
        <v>2</v>
      </c>
      <c r="J113" s="159">
        <f t="shared" si="33"/>
        <v>-344</v>
      </c>
      <c r="K113" s="162">
        <f t="shared" si="33"/>
        <v>-150</v>
      </c>
      <c r="L113" s="159">
        <f t="shared" si="33"/>
        <v>-157</v>
      </c>
      <c r="M113" s="163">
        <f>+M5+M24+M63+M106</f>
        <v>16100.39</v>
      </c>
      <c r="N113" s="160">
        <f>+(M113-B113)/B113</f>
        <v>-0.06796187882755918</v>
      </c>
    </row>
    <row r="114" spans="1:13" ht="12.75">
      <c r="A114" s="133"/>
      <c r="B114" s="172"/>
      <c r="C114" s="143"/>
      <c r="D114" s="143"/>
      <c r="E114" s="143"/>
      <c r="F114" s="172"/>
      <c r="G114" s="172"/>
      <c r="H114" s="172"/>
      <c r="I114" s="172"/>
      <c r="J114" s="172"/>
      <c r="K114" s="172"/>
      <c r="L114" s="172"/>
      <c r="M114" s="143"/>
    </row>
    <row r="115" spans="1:14" ht="15.75" hidden="1" outlineLevel="1">
      <c r="A115" s="183" t="s">
        <v>4903</v>
      </c>
      <c r="B115" s="13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44"/>
    </row>
    <row r="116" spans="1:14" ht="12.75" hidden="1" outlineLevel="1">
      <c r="A116" s="184" t="s">
        <v>4921</v>
      </c>
      <c r="B116" s="136">
        <f>'2014-15'!M116</f>
        <v>734.2230000000001</v>
      </c>
      <c r="C116" s="106"/>
      <c r="D116" s="106">
        <f>-225.408+-1494.691+-278.389+-12.5+285.382+-75+-89.175+-5.56+50+110+7</f>
        <v>-1728.3409999999997</v>
      </c>
      <c r="E116" s="106"/>
      <c r="F116" s="106"/>
      <c r="G116" s="106"/>
      <c r="H116" s="106"/>
      <c r="I116" s="106"/>
      <c r="J116" s="106"/>
      <c r="K116" s="106"/>
      <c r="L116" s="106"/>
      <c r="M116" s="185">
        <f>+B116+SUM(C116:L116)</f>
        <v>-994.1179999999996</v>
      </c>
      <c r="N116" s="135"/>
    </row>
    <row r="117" spans="1:14" ht="12.75" hidden="1" outlineLevel="1">
      <c r="A117" s="184"/>
      <c r="B117" s="13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85"/>
      <c r="N117" s="144"/>
    </row>
    <row r="118" spans="1:14" ht="12.75" hidden="1" outlineLevel="1">
      <c r="A118" s="184" t="s">
        <v>4905</v>
      </c>
      <c r="B118" s="136">
        <f>'2014-15'!M118</f>
        <v>5284.608</v>
      </c>
      <c r="C118" s="106"/>
      <c r="D118" s="106">
        <f>357+7+166+963.113+128.906</f>
        <v>1622.019</v>
      </c>
      <c r="E118" s="106"/>
      <c r="F118" s="106"/>
      <c r="G118" s="106"/>
      <c r="H118" s="106"/>
      <c r="I118" s="106"/>
      <c r="J118" s="106"/>
      <c r="K118" s="106"/>
      <c r="L118" s="106"/>
      <c r="M118" s="185">
        <f>+B118+SUM(C118:L118)</f>
        <v>6906.627</v>
      </c>
      <c r="N118" s="135"/>
    </row>
    <row r="119" spans="1:14" ht="15" hidden="1" outlineLevel="1">
      <c r="A119" s="186"/>
      <c r="B119" s="13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44"/>
    </row>
    <row r="120" spans="1:14" ht="15.75" hidden="1" outlineLevel="1">
      <c r="A120" s="183" t="s">
        <v>5216</v>
      </c>
      <c r="B120" s="130">
        <f aca="true" t="shared" si="34" ref="B120:M120">+SUM(B113:B119)</f>
        <v>23293.221</v>
      </c>
      <c r="C120" s="145">
        <f t="shared" si="34"/>
        <v>0</v>
      </c>
      <c r="D120" s="145">
        <f t="shared" si="34"/>
        <v>-106.32199999999966</v>
      </c>
      <c r="E120" s="145">
        <f t="shared" si="34"/>
        <v>0</v>
      </c>
      <c r="F120" s="145">
        <f t="shared" si="34"/>
        <v>182</v>
      </c>
      <c r="G120" s="145">
        <f t="shared" si="34"/>
        <v>-18</v>
      </c>
      <c r="H120" s="145">
        <f t="shared" si="34"/>
        <v>-689</v>
      </c>
      <c r="I120" s="145">
        <f t="shared" si="34"/>
        <v>2</v>
      </c>
      <c r="J120" s="145">
        <f t="shared" si="34"/>
        <v>-344</v>
      </c>
      <c r="K120" s="145">
        <f t="shared" si="34"/>
        <v>-150</v>
      </c>
      <c r="L120" s="145">
        <f t="shared" si="34"/>
        <v>-157</v>
      </c>
      <c r="M120" s="145">
        <f t="shared" si="34"/>
        <v>22012.898999999998</v>
      </c>
      <c r="N120" s="135"/>
    </row>
    <row r="121" spans="1:14" ht="15" hidden="1" outlineLevel="1">
      <c r="A121" s="186"/>
      <c r="B121" s="13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44"/>
    </row>
    <row r="122" spans="1:14" ht="12.75" hidden="1" outlineLevel="1">
      <c r="A122" s="187" t="s">
        <v>4909</v>
      </c>
      <c r="B122" s="13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44"/>
    </row>
    <row r="123" spans="1:14" ht="25.5" hidden="1" outlineLevel="1">
      <c r="A123" s="184" t="s">
        <v>4910</v>
      </c>
      <c r="B123" s="136">
        <f>'2014-15'!M123</f>
        <v>0</v>
      </c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85">
        <f>+B123+SUM(C123:L123)</f>
        <v>0</v>
      </c>
      <c r="N123" s="135"/>
    </row>
    <row r="124" spans="1:14" ht="12.75" hidden="1" outlineLevel="1">
      <c r="A124" s="184" t="s">
        <v>4922</v>
      </c>
      <c r="B124" s="136">
        <f>'2014-15'!M124</f>
        <v>0</v>
      </c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85">
        <f>+B124+SUM(C124:L124)</f>
        <v>0</v>
      </c>
      <c r="N124" s="135"/>
    </row>
    <row r="125" spans="1:14" ht="15" hidden="1" outlineLevel="1">
      <c r="A125" s="186"/>
      <c r="B125" s="13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44"/>
    </row>
    <row r="126" spans="1:14" ht="15.75" hidden="1" outlineLevel="1">
      <c r="A126" s="183" t="s">
        <v>4912</v>
      </c>
      <c r="B126" s="130">
        <f>+SUM(B120,B123,B124)</f>
        <v>23293.221</v>
      </c>
      <c r="C126" s="130">
        <f aca="true" t="shared" si="35" ref="C126:M126">+SUM(C120,C123,C124)</f>
        <v>0</v>
      </c>
      <c r="D126" s="145">
        <f t="shared" si="35"/>
        <v>-106.32199999999966</v>
      </c>
      <c r="E126" s="145">
        <f t="shared" si="35"/>
        <v>0</v>
      </c>
      <c r="F126" s="145">
        <f t="shared" si="35"/>
        <v>182</v>
      </c>
      <c r="G126" s="145">
        <f t="shared" si="35"/>
        <v>-18</v>
      </c>
      <c r="H126" s="145">
        <f t="shared" si="35"/>
        <v>-689</v>
      </c>
      <c r="I126" s="145">
        <f t="shared" si="35"/>
        <v>2</v>
      </c>
      <c r="J126" s="145">
        <f t="shared" si="35"/>
        <v>-344</v>
      </c>
      <c r="K126" s="145">
        <f t="shared" si="35"/>
        <v>-150</v>
      </c>
      <c r="L126" s="145">
        <f t="shared" si="35"/>
        <v>-157</v>
      </c>
      <c r="M126" s="145">
        <f t="shared" si="35"/>
        <v>22012.898999999998</v>
      </c>
      <c r="N126" s="146"/>
    </row>
    <row r="127" spans="1:14" ht="15" hidden="1" outlineLevel="1">
      <c r="A127" s="186"/>
      <c r="B127" s="13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44"/>
    </row>
    <row r="128" spans="1:14" ht="15" hidden="1" outlineLevel="1">
      <c r="A128" s="186"/>
      <c r="B128" s="13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44"/>
    </row>
    <row r="129" spans="1:14" ht="15.75" hidden="1" outlineLevel="1">
      <c r="A129" s="183" t="s">
        <v>4913</v>
      </c>
      <c r="B129" s="130">
        <f>+SUM(B130:B133)</f>
        <v>-23323.106</v>
      </c>
      <c r="C129" s="130">
        <f aca="true" t="shared" si="36" ref="C129:M129">+SUM(C130:C133)</f>
        <v>0</v>
      </c>
      <c r="D129" s="145">
        <f t="shared" si="36"/>
        <v>1280.3220000000001</v>
      </c>
      <c r="E129" s="145">
        <f t="shared" si="36"/>
        <v>0</v>
      </c>
      <c r="F129" s="145">
        <f t="shared" si="36"/>
        <v>0</v>
      </c>
      <c r="G129" s="145">
        <f t="shared" si="36"/>
        <v>0</v>
      </c>
      <c r="H129" s="145">
        <f t="shared" si="36"/>
        <v>0</v>
      </c>
      <c r="I129" s="145">
        <f t="shared" si="36"/>
        <v>0</v>
      </c>
      <c r="J129" s="145">
        <f t="shared" si="36"/>
        <v>0</v>
      </c>
      <c r="K129" s="145">
        <f t="shared" si="36"/>
        <v>0</v>
      </c>
      <c r="L129" s="145">
        <f t="shared" si="36"/>
        <v>0</v>
      </c>
      <c r="M129" s="145">
        <f t="shared" si="36"/>
        <v>-22042.784</v>
      </c>
      <c r="N129" s="135"/>
    </row>
    <row r="130" spans="1:14" ht="12.75" hidden="1" outlineLevel="1">
      <c r="A130" s="184" t="s">
        <v>4914</v>
      </c>
      <c r="B130" s="136">
        <f>'2014-15'!M130</f>
        <v>-10435</v>
      </c>
      <c r="C130" s="106"/>
      <c r="D130" s="106">
        <v>1565.25</v>
      </c>
      <c r="E130" s="106"/>
      <c r="F130" s="106"/>
      <c r="G130" s="106"/>
      <c r="H130" s="106"/>
      <c r="I130" s="106"/>
      <c r="J130" s="106"/>
      <c r="K130" s="106"/>
      <c r="L130" s="106"/>
      <c r="M130" s="185">
        <f>+B130+SUM(C130:L130)</f>
        <v>-8869.75</v>
      </c>
      <c r="N130" s="135"/>
    </row>
    <row r="131" spans="1:14" ht="12.75" hidden="1" outlineLevel="1">
      <c r="A131" s="184" t="s">
        <v>2204</v>
      </c>
      <c r="B131" s="136">
        <f>'2014-15'!M131</f>
        <v>-11353.106</v>
      </c>
      <c r="C131" s="106"/>
      <c r="D131" s="106">
        <f>-277.928+-7</f>
        <v>-284.928</v>
      </c>
      <c r="E131" s="106"/>
      <c r="F131" s="106"/>
      <c r="G131" s="106"/>
      <c r="H131" s="106"/>
      <c r="I131" s="106"/>
      <c r="J131" s="106"/>
      <c r="K131" s="106"/>
      <c r="L131" s="106"/>
      <c r="M131" s="185">
        <f>+B131+SUM(C131:L131)</f>
        <v>-11638.034</v>
      </c>
      <c r="N131" s="135"/>
    </row>
    <row r="132" spans="1:14" ht="12.75" hidden="1" outlineLevel="1">
      <c r="A132" s="188" t="s">
        <v>5218</v>
      </c>
      <c r="B132" s="136">
        <f>'2014-15'!M132</f>
        <v>-1535</v>
      </c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85">
        <f>+B132+SUM(C132:L132)</f>
        <v>-1535</v>
      </c>
      <c r="N132" s="135"/>
    </row>
    <row r="133" spans="1:14" ht="12.75" hidden="1" outlineLevel="1">
      <c r="A133" s="188" t="s">
        <v>5219</v>
      </c>
      <c r="B133" s="136">
        <f>'2014-15'!M133</f>
        <v>0</v>
      </c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85">
        <f>+B133+SUM(C133:L133)</f>
        <v>0</v>
      </c>
      <c r="N133" s="135"/>
    </row>
    <row r="134" spans="1:14" ht="12.75" hidden="1" outlineLevel="1">
      <c r="A134" s="184"/>
      <c r="B134" s="13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44"/>
    </row>
    <row r="135" spans="1:14" ht="12.75" hidden="1" outlineLevel="1">
      <c r="A135" s="184" t="s">
        <v>4915</v>
      </c>
      <c r="B135" s="136">
        <f>+SUM(B129,B126)</f>
        <v>-29.8849999999984</v>
      </c>
      <c r="C135" s="106">
        <f aca="true" t="shared" si="37" ref="C135:M135">+SUM(C129,C126)</f>
        <v>0</v>
      </c>
      <c r="D135" s="106">
        <f t="shared" si="37"/>
        <v>1174.0000000000005</v>
      </c>
      <c r="E135" s="106">
        <f t="shared" si="37"/>
        <v>0</v>
      </c>
      <c r="F135" s="106">
        <f t="shared" si="37"/>
        <v>182</v>
      </c>
      <c r="G135" s="106">
        <f t="shared" si="37"/>
        <v>-18</v>
      </c>
      <c r="H135" s="106">
        <f t="shared" si="37"/>
        <v>-689</v>
      </c>
      <c r="I135" s="106">
        <f t="shared" si="37"/>
        <v>2</v>
      </c>
      <c r="J135" s="106">
        <f t="shared" si="37"/>
        <v>-344</v>
      </c>
      <c r="K135" s="106">
        <f t="shared" si="37"/>
        <v>-150</v>
      </c>
      <c r="L135" s="106">
        <f t="shared" si="37"/>
        <v>-157</v>
      </c>
      <c r="M135" s="106">
        <f t="shared" si="37"/>
        <v>-29.885000000002037</v>
      </c>
      <c r="N135" s="135"/>
    </row>
    <row r="136" ht="12.75" collapsed="1"/>
  </sheetData>
  <autoFilter ref="A4:N114"/>
  <mergeCells count="1">
    <mergeCell ref="A1:N1"/>
  </mergeCells>
  <conditionalFormatting sqref="N112 N107 N105 N97 N87 N73 N62 N64 N54 N25 N23 N19 N3:N4 N6 N1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7" useFirstPageNumber="1" fitToHeight="3" horizontalDpi="600" verticalDpi="600" orientation="landscape" paperSize="9" scale="75" r:id="rId1"/>
  <headerFooter alignWithMargins="0">
    <oddHeader>&amp;R&amp;16Appendix 2</oddHeader>
    <oddFooter>&amp;C&amp;P</oddFooter>
  </headerFooter>
  <rowBreaks count="2" manualBreakCount="2">
    <brk id="40" max="14" man="1"/>
    <brk id="8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35"/>
  <sheetViews>
    <sheetView tabSelected="1" zoomScale="70" zoomScaleNormal="70" workbookViewId="0" topLeftCell="A1">
      <pane xSplit="1" ySplit="4" topLeftCell="B84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L101" sqref="L101"/>
    </sheetView>
  </sheetViews>
  <sheetFormatPr defaultColWidth="9.140625" defaultRowHeight="12.75" outlineLevelRow="1"/>
  <cols>
    <col min="1" max="1" width="42.140625" style="138" customWidth="1"/>
    <col min="2" max="2" width="17.421875" style="127" customWidth="1"/>
    <col min="3" max="3" width="13.8515625" style="127" hidden="1" customWidth="1"/>
    <col min="4" max="4" width="15.28125" style="127" hidden="1" customWidth="1"/>
    <col min="5" max="5" width="16.7109375" style="127" hidden="1" customWidth="1"/>
    <col min="6" max="6" width="14.7109375" style="127" customWidth="1"/>
    <col min="7" max="10" width="12.7109375" style="127" customWidth="1"/>
    <col min="11" max="12" width="14.140625" style="127" customWidth="1"/>
    <col min="13" max="13" width="17.421875" style="127" customWidth="1"/>
    <col min="14" max="14" width="11.7109375" style="125" customWidth="1"/>
    <col min="15" max="15" width="2.140625" style="127" customWidth="1"/>
    <col min="16" max="16384" width="9.140625" style="127" customWidth="1"/>
  </cols>
  <sheetData>
    <row r="1" spans="1:14" ht="27.75">
      <c r="A1" s="209" t="s">
        <v>5938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7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29.25" customHeight="1">
      <c r="A3" s="41"/>
      <c r="B3" s="2" t="s">
        <v>2810</v>
      </c>
      <c r="C3" s="147" t="s">
        <v>4928</v>
      </c>
      <c r="D3" s="147" t="s">
        <v>4929</v>
      </c>
      <c r="E3" s="147" t="s">
        <v>4930</v>
      </c>
      <c r="F3" s="161" t="s">
        <v>2142</v>
      </c>
      <c r="G3" s="161" t="s">
        <v>2134</v>
      </c>
      <c r="H3" s="161" t="s">
        <v>2135</v>
      </c>
      <c r="I3" s="161" t="s">
        <v>2136</v>
      </c>
      <c r="J3" s="161" t="s">
        <v>2137</v>
      </c>
      <c r="K3" s="161" t="s">
        <v>2138</v>
      </c>
      <c r="L3" s="161" t="s">
        <v>2363</v>
      </c>
      <c r="M3" s="2" t="s">
        <v>2811</v>
      </c>
      <c r="N3" s="192" t="s">
        <v>2226</v>
      </c>
    </row>
    <row r="4" spans="1:14" ht="13.5" customHeight="1">
      <c r="A4" s="19"/>
      <c r="B4" s="164" t="s">
        <v>2207</v>
      </c>
      <c r="C4" s="166"/>
      <c r="D4" s="165" t="s">
        <v>2207</v>
      </c>
      <c r="E4" s="166"/>
      <c r="F4" s="167" t="s">
        <v>2207</v>
      </c>
      <c r="G4" s="167" t="s">
        <v>2207</v>
      </c>
      <c r="H4" s="167" t="s">
        <v>2207</v>
      </c>
      <c r="I4" s="167" t="s">
        <v>2207</v>
      </c>
      <c r="J4" s="167" t="s">
        <v>2207</v>
      </c>
      <c r="K4" s="167" t="s">
        <v>2207</v>
      </c>
      <c r="L4" s="167" t="s">
        <v>2207</v>
      </c>
      <c r="M4" s="175" t="s">
        <v>2207</v>
      </c>
      <c r="N4" s="203"/>
    </row>
    <row r="5" spans="1:14" s="129" customFormat="1" ht="15.75">
      <c r="A5" s="150" t="s">
        <v>2151</v>
      </c>
      <c r="B5" s="123">
        <f>+B7+B14+B20</f>
        <v>-375</v>
      </c>
      <c r="C5" s="128">
        <f>+C7+C14+C20</f>
        <v>0</v>
      </c>
      <c r="D5" s="128">
        <f>+D7+D14+D20</f>
        <v>0</v>
      </c>
      <c r="E5" s="128">
        <f>+E7+E14+E20</f>
        <v>0</v>
      </c>
      <c r="F5" s="128">
        <f aca="true" t="shared" si="0" ref="F5:L5">+F7+F14+F20</f>
        <v>0</v>
      </c>
      <c r="G5" s="124">
        <f t="shared" si="0"/>
        <v>10</v>
      </c>
      <c r="H5" s="128">
        <f t="shared" si="0"/>
        <v>-26</v>
      </c>
      <c r="I5" s="124">
        <f t="shared" si="0"/>
        <v>2</v>
      </c>
      <c r="J5" s="128">
        <f t="shared" si="0"/>
        <v>-76</v>
      </c>
      <c r="K5" s="124">
        <f t="shared" si="0"/>
        <v>-10</v>
      </c>
      <c r="L5" s="128">
        <f t="shared" si="0"/>
        <v>0</v>
      </c>
      <c r="M5" s="123">
        <f>+M7+M14+M20</f>
        <v>-475</v>
      </c>
      <c r="N5" s="151">
        <f>+(M5-B5)/B5</f>
        <v>0.26666666666666666</v>
      </c>
    </row>
    <row r="6" spans="1:14" ht="12.75">
      <c r="A6" s="16"/>
      <c r="B6" s="26"/>
      <c r="C6" s="131"/>
      <c r="D6" s="131"/>
      <c r="E6" s="131"/>
      <c r="F6" s="131"/>
      <c r="G6" s="27"/>
      <c r="H6" s="131"/>
      <c r="I6" s="27"/>
      <c r="J6" s="131"/>
      <c r="K6" s="27"/>
      <c r="L6" s="131"/>
      <c r="M6" s="26"/>
      <c r="N6" s="152"/>
    </row>
    <row r="7" spans="1:14" ht="12.75">
      <c r="A7" s="16" t="s">
        <v>2152</v>
      </c>
      <c r="B7" s="26">
        <f aca="true" t="shared" si="1" ref="B7:L7">+SUM(B8:B12)</f>
        <v>1549</v>
      </c>
      <c r="C7" s="132">
        <f t="shared" si="1"/>
        <v>0</v>
      </c>
      <c r="D7" s="132">
        <f t="shared" si="1"/>
        <v>0</v>
      </c>
      <c r="E7" s="132">
        <f t="shared" si="1"/>
        <v>0</v>
      </c>
      <c r="F7" s="132">
        <f t="shared" si="1"/>
        <v>0</v>
      </c>
      <c r="G7" s="28">
        <f t="shared" si="1"/>
        <v>0</v>
      </c>
      <c r="H7" s="132">
        <f t="shared" si="1"/>
        <v>0</v>
      </c>
      <c r="I7" s="28">
        <f t="shared" si="1"/>
        <v>0</v>
      </c>
      <c r="J7" s="132">
        <f t="shared" si="1"/>
        <v>-2</v>
      </c>
      <c r="K7" s="28">
        <f t="shared" si="1"/>
        <v>-10</v>
      </c>
      <c r="L7" s="132">
        <f t="shared" si="1"/>
        <v>0</v>
      </c>
      <c r="M7" s="26">
        <f>+SUM(M8:M12)</f>
        <v>1537</v>
      </c>
      <c r="N7" s="153">
        <f aca="true" t="shared" si="2" ref="N7:N12">+(M7-B7)/B7</f>
        <v>-0.007746933505487412</v>
      </c>
    </row>
    <row r="8" spans="1:14" ht="12.75">
      <c r="A8" s="6" t="s">
        <v>2153</v>
      </c>
      <c r="B8" s="29">
        <f>'2015-16'!M8</f>
        <v>-2</v>
      </c>
      <c r="C8" s="134"/>
      <c r="D8" s="134"/>
      <c r="E8" s="134"/>
      <c r="F8" s="134"/>
      <c r="G8" s="30"/>
      <c r="H8" s="134"/>
      <c r="I8" s="30"/>
      <c r="J8" s="134"/>
      <c r="K8" s="30">
        <v>-10</v>
      </c>
      <c r="L8" s="134"/>
      <c r="M8" s="29">
        <f>+B8+SUM(C8:L8)</f>
        <v>-12</v>
      </c>
      <c r="N8" s="154">
        <f t="shared" si="2"/>
        <v>5</v>
      </c>
    </row>
    <row r="9" spans="1:14" ht="12.75">
      <c r="A9" s="6" t="s">
        <v>2154</v>
      </c>
      <c r="B9" s="29">
        <f>'2015-16'!M9</f>
        <v>347</v>
      </c>
      <c r="C9" s="134"/>
      <c r="D9" s="134"/>
      <c r="E9" s="134"/>
      <c r="F9" s="134"/>
      <c r="G9" s="30"/>
      <c r="H9" s="134"/>
      <c r="I9" s="30"/>
      <c r="J9" s="134"/>
      <c r="K9" s="30"/>
      <c r="L9" s="134"/>
      <c r="M9" s="29">
        <f>+B9+SUM(C9:L9)</f>
        <v>347</v>
      </c>
      <c r="N9" s="154">
        <f t="shared" si="2"/>
        <v>0</v>
      </c>
    </row>
    <row r="10" spans="1:14" ht="12.75">
      <c r="A10" s="6" t="s">
        <v>2224</v>
      </c>
      <c r="B10" s="29">
        <f>'2015-16'!M10</f>
        <v>455</v>
      </c>
      <c r="C10" s="134"/>
      <c r="D10" s="134"/>
      <c r="E10" s="134"/>
      <c r="F10" s="134"/>
      <c r="G10" s="30"/>
      <c r="H10" s="134"/>
      <c r="I10" s="30"/>
      <c r="J10" s="134"/>
      <c r="K10" s="30"/>
      <c r="L10" s="134"/>
      <c r="M10" s="29">
        <f>+B10+SUM(C10:L10)</f>
        <v>455</v>
      </c>
      <c r="N10" s="154">
        <f t="shared" si="2"/>
        <v>0</v>
      </c>
    </row>
    <row r="11" spans="1:14" ht="12.75">
      <c r="A11" s="6" t="s">
        <v>2155</v>
      </c>
      <c r="B11" s="29">
        <f>'2015-16'!M11</f>
        <v>-34</v>
      </c>
      <c r="C11" s="134"/>
      <c r="D11" s="134"/>
      <c r="E11" s="134"/>
      <c r="F11" s="134"/>
      <c r="G11" s="30"/>
      <c r="H11" s="134"/>
      <c r="I11" s="30"/>
      <c r="J11" s="134">
        <v>-2</v>
      </c>
      <c r="K11" s="30"/>
      <c r="L11" s="134"/>
      <c r="M11" s="29">
        <f>+B11+SUM(C11:L11)</f>
        <v>-36</v>
      </c>
      <c r="N11" s="154">
        <f t="shared" si="2"/>
        <v>0.058823529411764705</v>
      </c>
    </row>
    <row r="12" spans="1:14" ht="12.75">
      <c r="A12" s="6" t="s">
        <v>2215</v>
      </c>
      <c r="B12" s="29">
        <f>'2015-16'!M12</f>
        <v>783</v>
      </c>
      <c r="C12" s="134"/>
      <c r="D12" s="134"/>
      <c r="E12" s="134"/>
      <c r="F12" s="134"/>
      <c r="G12" s="30"/>
      <c r="H12" s="134"/>
      <c r="I12" s="30"/>
      <c r="J12" s="134"/>
      <c r="K12" s="30"/>
      <c r="L12" s="134"/>
      <c r="M12" s="29">
        <f>+B12+SUM(C12:L12)</f>
        <v>783</v>
      </c>
      <c r="N12" s="154">
        <f t="shared" si="2"/>
        <v>0</v>
      </c>
    </row>
    <row r="13" spans="1:14" ht="12.75">
      <c r="A13" s="16"/>
      <c r="B13" s="26"/>
      <c r="C13" s="131"/>
      <c r="D13" s="131"/>
      <c r="E13" s="131"/>
      <c r="F13" s="131"/>
      <c r="G13" s="27"/>
      <c r="H13" s="131"/>
      <c r="I13" s="27"/>
      <c r="J13" s="131"/>
      <c r="K13" s="27"/>
      <c r="L13" s="131"/>
      <c r="M13" s="26"/>
      <c r="N13" s="152"/>
    </row>
    <row r="14" spans="1:14" ht="12.75">
      <c r="A14" s="18" t="s">
        <v>2366</v>
      </c>
      <c r="B14" s="26">
        <f aca="true" t="shared" si="3" ref="B14:L14">+SUM(B15:B18)</f>
        <v>-5278</v>
      </c>
      <c r="C14" s="131">
        <f t="shared" si="3"/>
        <v>0</v>
      </c>
      <c r="D14" s="131">
        <f t="shared" si="3"/>
        <v>0</v>
      </c>
      <c r="E14" s="131">
        <f t="shared" si="3"/>
        <v>0</v>
      </c>
      <c r="F14" s="131">
        <f t="shared" si="3"/>
        <v>0</v>
      </c>
      <c r="G14" s="27">
        <f t="shared" si="3"/>
        <v>10</v>
      </c>
      <c r="H14" s="131">
        <f t="shared" si="3"/>
        <v>-10</v>
      </c>
      <c r="I14" s="27">
        <f t="shared" si="3"/>
        <v>2</v>
      </c>
      <c r="J14" s="131">
        <f t="shared" si="3"/>
        <v>-74</v>
      </c>
      <c r="K14" s="27">
        <f t="shared" si="3"/>
        <v>0</v>
      </c>
      <c r="L14" s="131">
        <f t="shared" si="3"/>
        <v>0</v>
      </c>
      <c r="M14" s="26">
        <f>+SUM(M15:M18)</f>
        <v>-5350</v>
      </c>
      <c r="N14" s="153">
        <f>+(M14-B14)/B14</f>
        <v>0.013641530882910194</v>
      </c>
    </row>
    <row r="15" spans="1:14" ht="12.75">
      <c r="A15" s="12" t="s">
        <v>2217</v>
      </c>
      <c r="B15" s="29">
        <f>'2015-16'!M15</f>
        <v>-6104</v>
      </c>
      <c r="C15" s="137"/>
      <c r="D15" s="137"/>
      <c r="E15" s="137"/>
      <c r="F15" s="137"/>
      <c r="G15" s="32"/>
      <c r="H15" s="137"/>
      <c r="I15" s="32">
        <v>2</v>
      </c>
      <c r="J15" s="137">
        <v>-74</v>
      </c>
      <c r="K15" s="32"/>
      <c r="L15" s="137"/>
      <c r="M15" s="29">
        <f>+B15+SUM(C15:L15)</f>
        <v>-6176</v>
      </c>
      <c r="N15" s="154">
        <f>+(M15-B15)/B15</f>
        <v>0.011795543905635648</v>
      </c>
    </row>
    <row r="16" spans="1:14" ht="12.75">
      <c r="A16" s="12" t="s">
        <v>2218</v>
      </c>
      <c r="B16" s="29">
        <f>'2015-16'!M16</f>
        <v>465</v>
      </c>
      <c r="C16" s="137"/>
      <c r="D16" s="137"/>
      <c r="E16" s="137"/>
      <c r="F16" s="137"/>
      <c r="G16" s="32">
        <v>10</v>
      </c>
      <c r="H16" s="137"/>
      <c r="I16" s="32"/>
      <c r="J16" s="137"/>
      <c r="K16" s="32"/>
      <c r="L16" s="137"/>
      <c r="M16" s="29">
        <f>+B16+SUM(C16:L16)</f>
        <v>475</v>
      </c>
      <c r="N16" s="154">
        <f>+(M16-B16)/B16</f>
        <v>0.021505376344086023</v>
      </c>
    </row>
    <row r="17" spans="1:14" ht="12.75">
      <c r="A17" s="12" t="s">
        <v>2219</v>
      </c>
      <c r="B17" s="29">
        <f>'2015-16'!M17</f>
        <v>225</v>
      </c>
      <c r="C17" s="137"/>
      <c r="D17" s="137"/>
      <c r="E17" s="137"/>
      <c r="F17" s="137"/>
      <c r="G17" s="32"/>
      <c r="H17" s="137">
        <v>-10</v>
      </c>
      <c r="I17" s="32"/>
      <c r="J17" s="137"/>
      <c r="K17" s="32"/>
      <c r="L17" s="137"/>
      <c r="M17" s="29">
        <f>+B17+SUM(C17:L17)</f>
        <v>215</v>
      </c>
      <c r="N17" s="154">
        <f>+(M17-B17)/B17</f>
        <v>-0.044444444444444446</v>
      </c>
    </row>
    <row r="18" spans="1:14" ht="12.75">
      <c r="A18" s="12" t="s">
        <v>2224</v>
      </c>
      <c r="B18" s="29">
        <f>'2015-16'!M18</f>
        <v>136</v>
      </c>
      <c r="C18" s="137"/>
      <c r="D18" s="137"/>
      <c r="E18" s="137"/>
      <c r="F18" s="137"/>
      <c r="G18" s="32"/>
      <c r="H18" s="137"/>
      <c r="I18" s="32"/>
      <c r="J18" s="137"/>
      <c r="K18" s="32"/>
      <c r="L18" s="137"/>
      <c r="M18" s="29">
        <f>+B18+SUM(C18:L18)</f>
        <v>136</v>
      </c>
      <c r="N18" s="154">
        <f>+(M18-B18)/B18</f>
        <v>0</v>
      </c>
    </row>
    <row r="19" spans="1:14" ht="12.75">
      <c r="A19" s="17"/>
      <c r="B19" s="26"/>
      <c r="C19" s="131"/>
      <c r="D19" s="131"/>
      <c r="E19" s="131"/>
      <c r="F19" s="131"/>
      <c r="G19" s="27"/>
      <c r="H19" s="131"/>
      <c r="I19" s="27"/>
      <c r="J19" s="131"/>
      <c r="K19" s="27"/>
      <c r="L19" s="131"/>
      <c r="M19" s="26"/>
      <c r="N19" s="152"/>
    </row>
    <row r="20" spans="1:14" ht="12.75">
      <c r="A20" s="18" t="s">
        <v>2367</v>
      </c>
      <c r="B20" s="26">
        <f aca="true" t="shared" si="4" ref="B20:M20">+SUM(B21:B22)</f>
        <v>3354</v>
      </c>
      <c r="C20" s="131">
        <f t="shared" si="4"/>
        <v>0</v>
      </c>
      <c r="D20" s="131">
        <f t="shared" si="4"/>
        <v>0</v>
      </c>
      <c r="E20" s="131">
        <f t="shared" si="4"/>
        <v>0</v>
      </c>
      <c r="F20" s="131">
        <f t="shared" si="4"/>
        <v>0</v>
      </c>
      <c r="G20" s="27">
        <f t="shared" si="4"/>
        <v>0</v>
      </c>
      <c r="H20" s="131">
        <f t="shared" si="4"/>
        <v>-16</v>
      </c>
      <c r="I20" s="27">
        <f t="shared" si="4"/>
        <v>0</v>
      </c>
      <c r="J20" s="131">
        <f t="shared" si="4"/>
        <v>0</v>
      </c>
      <c r="K20" s="27">
        <f t="shared" si="4"/>
        <v>0</v>
      </c>
      <c r="L20" s="131">
        <f t="shared" si="4"/>
        <v>0</v>
      </c>
      <c r="M20" s="26">
        <f t="shared" si="4"/>
        <v>3338</v>
      </c>
      <c r="N20" s="153">
        <f>+(M20-B20)/B20</f>
        <v>-0.004770423375074538</v>
      </c>
    </row>
    <row r="21" spans="1:14" ht="12.75">
      <c r="A21" s="7" t="s">
        <v>5910</v>
      </c>
      <c r="B21" s="29">
        <f>'2015-16'!M21</f>
        <v>596</v>
      </c>
      <c r="C21" s="137"/>
      <c r="D21" s="137"/>
      <c r="E21" s="137"/>
      <c r="F21" s="137"/>
      <c r="G21" s="32"/>
      <c r="H21" s="137">
        <v>-6</v>
      </c>
      <c r="I21" s="32"/>
      <c r="J21" s="137"/>
      <c r="K21" s="32"/>
      <c r="L21" s="137"/>
      <c r="M21" s="29">
        <f>+B21+SUM(C21:L21)</f>
        <v>590</v>
      </c>
      <c r="N21" s="154">
        <f>+(M21-B21)/B21</f>
        <v>-0.010067114093959731</v>
      </c>
    </row>
    <row r="22" spans="1:14" ht="12.75">
      <c r="A22" s="7" t="s">
        <v>5911</v>
      </c>
      <c r="B22" s="29">
        <f>'2015-16'!M22</f>
        <v>2758</v>
      </c>
      <c r="C22" s="137"/>
      <c r="D22" s="137"/>
      <c r="E22" s="137"/>
      <c r="F22" s="137"/>
      <c r="G22" s="32"/>
      <c r="H22" s="137">
        <v>-10</v>
      </c>
      <c r="I22" s="32"/>
      <c r="J22" s="137"/>
      <c r="K22" s="32"/>
      <c r="L22" s="137"/>
      <c r="M22" s="29">
        <f>+B22+SUM(C22:L22)</f>
        <v>2748</v>
      </c>
      <c r="N22" s="154">
        <f>+(M22-B22)/B22</f>
        <v>-0.0036258158085569255</v>
      </c>
    </row>
    <row r="23" spans="1:14" ht="12.75">
      <c r="A23" s="16"/>
      <c r="B23" s="26"/>
      <c r="C23" s="131"/>
      <c r="D23" s="131"/>
      <c r="E23" s="131"/>
      <c r="F23" s="131"/>
      <c r="G23" s="27"/>
      <c r="H23" s="131"/>
      <c r="I23" s="27"/>
      <c r="J23" s="131"/>
      <c r="K23" s="27"/>
      <c r="L23" s="131"/>
      <c r="M23" s="26"/>
      <c r="N23" s="152"/>
    </row>
    <row r="24" spans="1:14" s="129" customFormat="1" ht="31.5">
      <c r="A24" s="155" t="s">
        <v>2368</v>
      </c>
      <c r="B24" s="123">
        <f>+B26+B34+B41+B48+B55</f>
        <v>3012.39</v>
      </c>
      <c r="C24" s="128">
        <f>+C26+C34+C41+C48+C55</f>
        <v>0</v>
      </c>
      <c r="D24" s="128">
        <f>+D26+D34+D41+D48+D55</f>
        <v>0</v>
      </c>
      <c r="E24" s="128">
        <f>+E26+E34+E41+E48+E55</f>
        <v>0</v>
      </c>
      <c r="F24" s="128">
        <f>+F26+F34+F41+F48+F55</f>
        <v>25</v>
      </c>
      <c r="G24" s="124">
        <f aca="true" t="shared" si="5" ref="G24:M24">+G26+G34+G41+G48+G55</f>
        <v>-40</v>
      </c>
      <c r="H24" s="128">
        <f t="shared" si="5"/>
        <v>-193</v>
      </c>
      <c r="I24" s="124">
        <f t="shared" si="5"/>
        <v>0</v>
      </c>
      <c r="J24" s="128">
        <f t="shared" si="5"/>
        <v>-57</v>
      </c>
      <c r="K24" s="124">
        <f t="shared" si="5"/>
        <v>0</v>
      </c>
      <c r="L24" s="128">
        <f t="shared" si="5"/>
        <v>0</v>
      </c>
      <c r="M24" s="123">
        <f t="shared" si="5"/>
        <v>2747.39</v>
      </c>
      <c r="N24" s="151">
        <f>+(M24-B24)/B24</f>
        <v>-0.08797001716245241</v>
      </c>
    </row>
    <row r="25" spans="1:14" ht="12.75">
      <c r="A25" s="16"/>
      <c r="B25" s="26"/>
      <c r="C25" s="131"/>
      <c r="D25" s="131"/>
      <c r="E25" s="131"/>
      <c r="F25" s="131"/>
      <c r="G25" s="27"/>
      <c r="H25" s="131"/>
      <c r="I25" s="27"/>
      <c r="J25" s="131"/>
      <c r="K25" s="27"/>
      <c r="L25" s="131"/>
      <c r="M25" s="29"/>
      <c r="N25" s="152"/>
    </row>
    <row r="26" spans="1:14" ht="12.75">
      <c r="A26" s="16" t="s">
        <v>2139</v>
      </c>
      <c r="B26" s="26">
        <f>+SUM(B27:B32)</f>
        <v>-47</v>
      </c>
      <c r="C26" s="132">
        <f>+SUM(C27:C32)</f>
        <v>0</v>
      </c>
      <c r="D26" s="132">
        <f>+SUM(D27:D32)</f>
        <v>0</v>
      </c>
      <c r="E26" s="132">
        <f>+SUM(E27:E32)</f>
        <v>0</v>
      </c>
      <c r="F26" s="132">
        <f>+SUM(F27:F32)</f>
        <v>0</v>
      </c>
      <c r="G26" s="28">
        <f aca="true" t="shared" si="6" ref="G26:L26">+SUM(G27:G32)</f>
        <v>0</v>
      </c>
      <c r="H26" s="132">
        <f t="shared" si="6"/>
        <v>0</v>
      </c>
      <c r="I26" s="28">
        <f t="shared" si="6"/>
        <v>0</v>
      </c>
      <c r="J26" s="132">
        <f t="shared" si="6"/>
        <v>0</v>
      </c>
      <c r="K26" s="28">
        <f t="shared" si="6"/>
        <v>0</v>
      </c>
      <c r="L26" s="132">
        <f t="shared" si="6"/>
        <v>0</v>
      </c>
      <c r="M26" s="26">
        <f>+SUM(M27:M32)</f>
        <v>-47</v>
      </c>
      <c r="N26" s="153">
        <f aca="true" t="shared" si="7" ref="N26:N32">+(M26-B26)/B26</f>
        <v>0</v>
      </c>
    </row>
    <row r="27" spans="1:14" ht="12.75">
      <c r="A27" s="6" t="s">
        <v>2141</v>
      </c>
      <c r="B27" s="29">
        <f>'2015-16'!M27</f>
        <v>23</v>
      </c>
      <c r="C27" s="137"/>
      <c r="D27" s="137"/>
      <c r="E27" s="137"/>
      <c r="F27" s="137"/>
      <c r="G27" s="32"/>
      <c r="H27" s="137"/>
      <c r="I27" s="32"/>
      <c r="J27" s="137"/>
      <c r="K27" s="32"/>
      <c r="L27" s="137"/>
      <c r="M27" s="29">
        <f aca="true" t="shared" si="8" ref="M27:M32">+B27+SUM(C27:L27)</f>
        <v>23</v>
      </c>
      <c r="N27" s="154">
        <f t="shared" si="7"/>
        <v>0</v>
      </c>
    </row>
    <row r="28" spans="1:14" ht="12.75">
      <c r="A28" s="6" t="s">
        <v>2143</v>
      </c>
      <c r="B28" s="29">
        <f>'2015-16'!M28</f>
        <v>-60</v>
      </c>
      <c r="C28" s="137"/>
      <c r="D28" s="137"/>
      <c r="E28" s="137"/>
      <c r="F28" s="137"/>
      <c r="G28" s="32"/>
      <c r="H28" s="137"/>
      <c r="I28" s="32"/>
      <c r="J28" s="137"/>
      <c r="K28" s="32"/>
      <c r="L28" s="137"/>
      <c r="M28" s="29">
        <f t="shared" si="8"/>
        <v>-60</v>
      </c>
      <c r="N28" s="154">
        <f t="shared" si="7"/>
        <v>0</v>
      </c>
    </row>
    <row r="29" spans="1:14" ht="12.75">
      <c r="A29" s="6" t="s">
        <v>2144</v>
      </c>
      <c r="B29" s="29">
        <f>'2015-16'!M29</f>
        <v>7</v>
      </c>
      <c r="C29" s="137"/>
      <c r="D29" s="137"/>
      <c r="E29" s="137"/>
      <c r="F29" s="137"/>
      <c r="G29" s="32"/>
      <c r="H29" s="137"/>
      <c r="I29" s="32"/>
      <c r="J29" s="137"/>
      <c r="K29" s="32"/>
      <c r="L29" s="137"/>
      <c r="M29" s="29">
        <f t="shared" si="8"/>
        <v>7</v>
      </c>
      <c r="N29" s="154">
        <f t="shared" si="7"/>
        <v>0</v>
      </c>
    </row>
    <row r="30" spans="1:14" ht="12.75">
      <c r="A30" s="6" t="s">
        <v>2140</v>
      </c>
      <c r="B30" s="29">
        <f>'2015-16'!M30</f>
        <v>-64</v>
      </c>
      <c r="C30" s="137"/>
      <c r="D30" s="137"/>
      <c r="E30" s="137"/>
      <c r="F30" s="137"/>
      <c r="G30" s="32"/>
      <c r="H30" s="137"/>
      <c r="I30" s="32"/>
      <c r="J30" s="137"/>
      <c r="K30" s="32"/>
      <c r="L30" s="137"/>
      <c r="M30" s="29">
        <f t="shared" si="8"/>
        <v>-64</v>
      </c>
      <c r="N30" s="154">
        <f t="shared" si="7"/>
        <v>0</v>
      </c>
    </row>
    <row r="31" spans="1:14" ht="12.75">
      <c r="A31" s="6" t="s">
        <v>2145</v>
      </c>
      <c r="B31" s="29">
        <f>'2015-16'!M31</f>
        <v>175</v>
      </c>
      <c r="C31" s="137"/>
      <c r="D31" s="137"/>
      <c r="E31" s="137"/>
      <c r="F31" s="137"/>
      <c r="G31" s="32"/>
      <c r="H31" s="137"/>
      <c r="I31" s="32"/>
      <c r="J31" s="137"/>
      <c r="K31" s="32"/>
      <c r="L31" s="137"/>
      <c r="M31" s="29">
        <f t="shared" si="8"/>
        <v>175</v>
      </c>
      <c r="N31" s="154">
        <f t="shared" si="7"/>
        <v>0</v>
      </c>
    </row>
    <row r="32" spans="1:14" ht="12.75">
      <c r="A32" s="6" t="s">
        <v>5912</v>
      </c>
      <c r="B32" s="29">
        <f>'2015-16'!M32</f>
        <v>-128</v>
      </c>
      <c r="C32" s="137"/>
      <c r="D32" s="137"/>
      <c r="E32" s="137"/>
      <c r="F32" s="137"/>
      <c r="G32" s="32"/>
      <c r="H32" s="137"/>
      <c r="I32" s="32"/>
      <c r="J32" s="137"/>
      <c r="K32" s="32"/>
      <c r="L32" s="137"/>
      <c r="M32" s="29">
        <f t="shared" si="8"/>
        <v>-128</v>
      </c>
      <c r="N32" s="154">
        <f t="shared" si="7"/>
        <v>0</v>
      </c>
    </row>
    <row r="33" spans="1:14" ht="12.75">
      <c r="A33" s="6"/>
      <c r="B33" s="31"/>
      <c r="C33" s="137"/>
      <c r="D33" s="137"/>
      <c r="E33" s="137"/>
      <c r="F33" s="137"/>
      <c r="G33" s="32"/>
      <c r="H33" s="137"/>
      <c r="I33" s="32"/>
      <c r="J33" s="137"/>
      <c r="K33" s="32"/>
      <c r="L33" s="137"/>
      <c r="M33" s="29"/>
      <c r="N33" s="154"/>
    </row>
    <row r="34" spans="1:14" ht="15.75" customHeight="1">
      <c r="A34" s="16" t="s">
        <v>2369</v>
      </c>
      <c r="B34" s="26">
        <f>SUM(B35:B39)</f>
        <v>559.39</v>
      </c>
      <c r="C34" s="131">
        <f>SUM(C35:C39)</f>
        <v>0</v>
      </c>
      <c r="D34" s="131">
        <f>SUM(D35:D39)</f>
        <v>0</v>
      </c>
      <c r="E34" s="131">
        <f>SUM(E35:E39)</f>
        <v>0</v>
      </c>
      <c r="F34" s="131">
        <f>SUM(F35:F39)</f>
        <v>25</v>
      </c>
      <c r="G34" s="27">
        <f aca="true" t="shared" si="9" ref="G34:M34">SUM(G35:G39)</f>
        <v>0</v>
      </c>
      <c r="H34" s="131">
        <f t="shared" si="9"/>
        <v>-20</v>
      </c>
      <c r="I34" s="27">
        <f t="shared" si="9"/>
        <v>0</v>
      </c>
      <c r="J34" s="131">
        <f t="shared" si="9"/>
        <v>-7</v>
      </c>
      <c r="K34" s="27">
        <f t="shared" si="9"/>
        <v>0</v>
      </c>
      <c r="L34" s="131">
        <f t="shared" si="9"/>
        <v>0</v>
      </c>
      <c r="M34" s="26">
        <f t="shared" si="9"/>
        <v>557.39</v>
      </c>
      <c r="N34" s="153">
        <f aca="true" t="shared" si="10" ref="N34:N39">+(M34-B34)/B34</f>
        <v>-0.0035753231198269544</v>
      </c>
    </row>
    <row r="35" spans="1:14" ht="12.75">
      <c r="A35" s="64" t="s">
        <v>5914</v>
      </c>
      <c r="B35" s="29">
        <f>'2015-16'!M35</f>
        <v>-46</v>
      </c>
      <c r="C35" s="137"/>
      <c r="D35" s="137"/>
      <c r="E35" s="137"/>
      <c r="F35" s="137"/>
      <c r="G35" s="32"/>
      <c r="H35" s="137">
        <v>-20</v>
      </c>
      <c r="I35" s="32"/>
      <c r="J35" s="137"/>
      <c r="K35" s="32"/>
      <c r="L35" s="137"/>
      <c r="M35" s="29">
        <f>+B35+SUM(C35:L35)</f>
        <v>-66</v>
      </c>
      <c r="N35" s="154">
        <f t="shared" si="10"/>
        <v>0.43478260869565216</v>
      </c>
    </row>
    <row r="36" spans="1:14" ht="12.75">
      <c r="A36" s="64" t="s">
        <v>5915</v>
      </c>
      <c r="B36" s="29">
        <f>'2015-16'!M36</f>
        <v>384</v>
      </c>
      <c r="C36" s="137"/>
      <c r="D36" s="137"/>
      <c r="E36" s="137"/>
      <c r="F36" s="137"/>
      <c r="G36" s="32"/>
      <c r="H36" s="137"/>
      <c r="I36" s="32"/>
      <c r="J36" s="137"/>
      <c r="K36" s="32"/>
      <c r="L36" s="137"/>
      <c r="M36" s="29">
        <f>+B36+SUM(C36:L36)</f>
        <v>384</v>
      </c>
      <c r="N36" s="154">
        <f t="shared" si="10"/>
        <v>0</v>
      </c>
    </row>
    <row r="37" spans="1:14" ht="12.75">
      <c r="A37" s="64" t="s">
        <v>2223</v>
      </c>
      <c r="B37" s="29">
        <f>'2015-16'!M37</f>
        <v>-0.61</v>
      </c>
      <c r="C37" s="137"/>
      <c r="D37" s="137"/>
      <c r="E37" s="137"/>
      <c r="F37" s="137"/>
      <c r="G37" s="32"/>
      <c r="H37" s="137"/>
      <c r="I37" s="32"/>
      <c r="J37" s="137"/>
      <c r="K37" s="32"/>
      <c r="L37" s="137"/>
      <c r="M37" s="29">
        <f>+B37+SUM(C37:L37)</f>
        <v>-0.61</v>
      </c>
      <c r="N37" s="154">
        <f t="shared" si="10"/>
        <v>0</v>
      </c>
    </row>
    <row r="38" spans="1:14" ht="12.75">
      <c r="A38" s="64" t="s">
        <v>5913</v>
      </c>
      <c r="B38" s="29">
        <f>'2015-16'!M38</f>
        <v>17</v>
      </c>
      <c r="C38" s="137"/>
      <c r="D38" s="137"/>
      <c r="E38" s="137"/>
      <c r="F38" s="137"/>
      <c r="G38" s="32"/>
      <c r="H38" s="137"/>
      <c r="I38" s="32"/>
      <c r="J38" s="137">
        <v>-7</v>
      </c>
      <c r="K38" s="32"/>
      <c r="L38" s="137"/>
      <c r="M38" s="29">
        <f>+B38+SUM(C38:L38)</f>
        <v>10</v>
      </c>
      <c r="N38" s="154">
        <f t="shared" si="10"/>
        <v>-0.4117647058823529</v>
      </c>
    </row>
    <row r="39" spans="1:14" ht="12.75">
      <c r="A39" s="7" t="s">
        <v>2370</v>
      </c>
      <c r="B39" s="29">
        <f>'2015-16'!M39</f>
        <v>205</v>
      </c>
      <c r="C39" s="137"/>
      <c r="D39" s="137"/>
      <c r="E39" s="137"/>
      <c r="F39" s="137">
        <v>25</v>
      </c>
      <c r="G39" s="32"/>
      <c r="H39" s="137"/>
      <c r="I39" s="32"/>
      <c r="J39" s="137"/>
      <c r="K39" s="32"/>
      <c r="L39" s="137"/>
      <c r="M39" s="29">
        <f>+B39+SUM(C39:L39)</f>
        <v>230</v>
      </c>
      <c r="N39" s="154">
        <f t="shared" si="10"/>
        <v>0.12195121951219512</v>
      </c>
    </row>
    <row r="40" spans="1:14" ht="12.75">
      <c r="A40" s="168"/>
      <c r="B40" s="116"/>
      <c r="C40" s="169"/>
      <c r="D40" s="169"/>
      <c r="E40" s="169"/>
      <c r="F40" s="169"/>
      <c r="G40" s="170"/>
      <c r="H40" s="169"/>
      <c r="I40" s="170"/>
      <c r="J40" s="169"/>
      <c r="K40" s="170"/>
      <c r="L40" s="169"/>
      <c r="M40" s="35"/>
      <c r="N40" s="174"/>
    </row>
    <row r="41" spans="1:14" ht="12.75">
      <c r="A41" s="16" t="s">
        <v>2149</v>
      </c>
      <c r="B41" s="26">
        <f>+SUM(B42:B46)</f>
        <v>2316</v>
      </c>
      <c r="C41" s="131">
        <f>+SUM(C42:C46)</f>
        <v>0</v>
      </c>
      <c r="D41" s="131">
        <f>+SUM(D42:D46)</f>
        <v>0</v>
      </c>
      <c r="E41" s="131">
        <f>+SUM(E42:E46)</f>
        <v>0</v>
      </c>
      <c r="F41" s="131">
        <f aca="true" t="shared" si="11" ref="F41:M41">+SUM(F42:F46)</f>
        <v>0</v>
      </c>
      <c r="G41" s="27">
        <f t="shared" si="11"/>
        <v>0</v>
      </c>
      <c r="H41" s="131">
        <f t="shared" si="11"/>
        <v>-170</v>
      </c>
      <c r="I41" s="27">
        <f t="shared" si="11"/>
        <v>0</v>
      </c>
      <c r="J41" s="131">
        <f t="shared" si="11"/>
        <v>0</v>
      </c>
      <c r="K41" s="27">
        <f t="shared" si="11"/>
        <v>0</v>
      </c>
      <c r="L41" s="131">
        <f t="shared" si="11"/>
        <v>0</v>
      </c>
      <c r="M41" s="26">
        <f t="shared" si="11"/>
        <v>2146</v>
      </c>
      <c r="N41" s="153">
        <f aca="true" t="shared" si="12" ref="N41:N46">+(M41-B41)/B41</f>
        <v>-0.07340241796200346</v>
      </c>
    </row>
    <row r="42" spans="1:14" ht="12.75">
      <c r="A42" s="7" t="s">
        <v>2371</v>
      </c>
      <c r="B42" s="29">
        <f>'2015-16'!M42</f>
        <v>30</v>
      </c>
      <c r="C42" s="137"/>
      <c r="D42" s="137"/>
      <c r="E42" s="137"/>
      <c r="F42" s="137"/>
      <c r="G42" s="32"/>
      <c r="H42" s="137"/>
      <c r="I42" s="32"/>
      <c r="J42" s="137"/>
      <c r="K42" s="32"/>
      <c r="L42" s="137"/>
      <c r="M42" s="29">
        <f>+B42+SUM(C42:L42)</f>
        <v>30</v>
      </c>
      <c r="N42" s="154">
        <f t="shared" si="12"/>
        <v>0</v>
      </c>
    </row>
    <row r="43" spans="1:14" ht="12.75">
      <c r="A43" s="7" t="s">
        <v>2372</v>
      </c>
      <c r="B43" s="29">
        <f>'2015-16'!M43</f>
        <v>-97</v>
      </c>
      <c r="C43" s="137"/>
      <c r="D43" s="137"/>
      <c r="E43" s="137"/>
      <c r="F43" s="137"/>
      <c r="G43" s="32"/>
      <c r="H43" s="137">
        <f>-50+-45+-75</f>
        <v>-170</v>
      </c>
      <c r="I43" s="32"/>
      <c r="J43" s="137"/>
      <c r="K43" s="32"/>
      <c r="L43" s="137"/>
      <c r="M43" s="29">
        <f>+B43+SUM(C43:L43)</f>
        <v>-267</v>
      </c>
      <c r="N43" s="154">
        <f t="shared" si="12"/>
        <v>1.7525773195876289</v>
      </c>
    </row>
    <row r="44" spans="1:14" ht="12.75">
      <c r="A44" s="7" t="s">
        <v>5912</v>
      </c>
      <c r="B44" s="29">
        <f>'2015-16'!M44</f>
        <v>795</v>
      </c>
      <c r="C44" s="137"/>
      <c r="D44" s="137"/>
      <c r="E44" s="137"/>
      <c r="F44" s="137"/>
      <c r="G44" s="32"/>
      <c r="H44" s="137"/>
      <c r="I44" s="32"/>
      <c r="J44" s="137"/>
      <c r="K44" s="32"/>
      <c r="L44" s="137"/>
      <c r="M44" s="29">
        <f>+B44+SUM(C44:L44)</f>
        <v>795</v>
      </c>
      <c r="N44" s="154">
        <f t="shared" si="12"/>
        <v>0</v>
      </c>
    </row>
    <row r="45" spans="1:14" ht="12.75">
      <c r="A45" s="7" t="s">
        <v>2205</v>
      </c>
      <c r="B45" s="29">
        <f>'2015-16'!M45</f>
        <v>1588</v>
      </c>
      <c r="C45" s="137"/>
      <c r="D45" s="137"/>
      <c r="E45" s="137"/>
      <c r="F45" s="137"/>
      <c r="G45" s="32"/>
      <c r="H45" s="137"/>
      <c r="I45" s="32"/>
      <c r="J45" s="137"/>
      <c r="K45" s="32"/>
      <c r="L45" s="137"/>
      <c r="M45" s="29">
        <f>+B45+SUM(C45:L45)</f>
        <v>1588</v>
      </c>
      <c r="N45" s="154">
        <f t="shared" si="12"/>
        <v>0</v>
      </c>
    </row>
    <row r="46" spans="1:14" ht="12.75">
      <c r="A46" s="7" t="s">
        <v>2373</v>
      </c>
      <c r="B46" s="29">
        <f>'2015-16'!M46</f>
        <v>0</v>
      </c>
      <c r="C46" s="137"/>
      <c r="D46" s="137"/>
      <c r="E46" s="137"/>
      <c r="F46" s="137"/>
      <c r="G46" s="32"/>
      <c r="H46" s="137"/>
      <c r="I46" s="32"/>
      <c r="J46" s="137"/>
      <c r="K46" s="32"/>
      <c r="L46" s="137"/>
      <c r="M46" s="29">
        <f>+B46+SUM(C46:L46)</f>
        <v>0</v>
      </c>
      <c r="N46" s="154" t="e">
        <f t="shared" si="12"/>
        <v>#DIV/0!</v>
      </c>
    </row>
    <row r="47" spans="1:14" ht="12.75">
      <c r="A47" s="64"/>
      <c r="B47" s="31"/>
      <c r="C47" s="137"/>
      <c r="D47" s="137"/>
      <c r="E47" s="137"/>
      <c r="F47" s="137"/>
      <c r="G47" s="32"/>
      <c r="H47" s="137"/>
      <c r="I47" s="32"/>
      <c r="J47" s="137"/>
      <c r="K47" s="32"/>
      <c r="L47" s="137"/>
      <c r="M47" s="29"/>
      <c r="N47" s="154"/>
    </row>
    <row r="48" spans="1:14" ht="17.25" customHeight="1">
      <c r="A48" s="16" t="s">
        <v>2377</v>
      </c>
      <c r="B48" s="26">
        <f>+SUM(B49:B53)</f>
        <v>30</v>
      </c>
      <c r="C48" s="132">
        <f>+SUM(C49:C53)</f>
        <v>0</v>
      </c>
      <c r="D48" s="132">
        <f>+SUM(D49:D53)</f>
        <v>0</v>
      </c>
      <c r="E48" s="132">
        <f>+SUM(E49:E53)</f>
        <v>0</v>
      </c>
      <c r="F48" s="132">
        <f>+SUM(F49:F53)</f>
        <v>0</v>
      </c>
      <c r="G48" s="28">
        <f aca="true" t="shared" si="13" ref="G48:M48">+SUM(G49:G53)</f>
        <v>-40</v>
      </c>
      <c r="H48" s="132">
        <f t="shared" si="13"/>
        <v>-3</v>
      </c>
      <c r="I48" s="28">
        <f t="shared" si="13"/>
        <v>0</v>
      </c>
      <c r="J48" s="132">
        <f t="shared" si="13"/>
        <v>-50</v>
      </c>
      <c r="K48" s="28">
        <f t="shared" si="13"/>
        <v>0</v>
      </c>
      <c r="L48" s="132">
        <f t="shared" si="13"/>
        <v>0</v>
      </c>
      <c r="M48" s="26">
        <f t="shared" si="13"/>
        <v>-63</v>
      </c>
      <c r="N48" s="153">
        <f aca="true" t="shared" si="14" ref="N48:N53">+(M48-B48)/B48</f>
        <v>-3.1</v>
      </c>
    </row>
    <row r="49" spans="1:14" ht="12.75">
      <c r="A49" s="6" t="s">
        <v>2374</v>
      </c>
      <c r="B49" s="29">
        <f>'2015-16'!M49</f>
        <v>78</v>
      </c>
      <c r="C49" s="137"/>
      <c r="D49" s="137"/>
      <c r="E49" s="137"/>
      <c r="F49" s="137"/>
      <c r="G49" s="32"/>
      <c r="H49" s="137"/>
      <c r="I49" s="32"/>
      <c r="J49" s="137"/>
      <c r="K49" s="32"/>
      <c r="L49" s="137"/>
      <c r="M49" s="29">
        <f>+B49+SUM(C49:L49)</f>
        <v>78</v>
      </c>
      <c r="N49" s="154">
        <f t="shared" si="14"/>
        <v>0</v>
      </c>
    </row>
    <row r="50" spans="1:14" ht="12.75">
      <c r="A50" s="6" t="s">
        <v>2375</v>
      </c>
      <c r="B50" s="29">
        <f>'2015-16'!M50</f>
        <v>37</v>
      </c>
      <c r="C50" s="137"/>
      <c r="D50" s="137"/>
      <c r="E50" s="137"/>
      <c r="F50" s="137"/>
      <c r="G50" s="32"/>
      <c r="H50" s="137"/>
      <c r="I50" s="32"/>
      <c r="J50" s="137"/>
      <c r="K50" s="32"/>
      <c r="L50" s="137"/>
      <c r="M50" s="29">
        <f>+B50+SUM(C50:L50)</f>
        <v>37</v>
      </c>
      <c r="N50" s="154">
        <f t="shared" si="14"/>
        <v>0</v>
      </c>
    </row>
    <row r="51" spans="1:14" ht="12.75">
      <c r="A51" s="6" t="s">
        <v>2146</v>
      </c>
      <c r="B51" s="29">
        <f>'2015-16'!M51</f>
        <v>-58</v>
      </c>
      <c r="C51" s="137"/>
      <c r="D51" s="137"/>
      <c r="E51" s="137"/>
      <c r="F51" s="137"/>
      <c r="G51" s="32"/>
      <c r="H51" s="137"/>
      <c r="I51" s="32"/>
      <c r="J51" s="137"/>
      <c r="K51" s="32"/>
      <c r="L51" s="137"/>
      <c r="M51" s="29">
        <f>+B51+SUM(C51:L51)</f>
        <v>-58</v>
      </c>
      <c r="N51" s="154">
        <f t="shared" si="14"/>
        <v>0</v>
      </c>
    </row>
    <row r="52" spans="1:14" ht="12.75">
      <c r="A52" s="6" t="s">
        <v>2147</v>
      </c>
      <c r="B52" s="29">
        <f>'2015-16'!M52</f>
        <v>2</v>
      </c>
      <c r="C52" s="137"/>
      <c r="D52" s="137"/>
      <c r="E52" s="137"/>
      <c r="F52" s="137"/>
      <c r="G52" s="32"/>
      <c r="H52" s="137">
        <v>-2</v>
      </c>
      <c r="I52" s="32"/>
      <c r="J52" s="137"/>
      <c r="K52" s="32"/>
      <c r="L52" s="137"/>
      <c r="M52" s="29">
        <f>+B52+SUM(C52:L52)</f>
        <v>0</v>
      </c>
      <c r="N52" s="154">
        <f t="shared" si="14"/>
        <v>-1</v>
      </c>
    </row>
    <row r="53" spans="1:14" ht="12.75">
      <c r="A53" s="64" t="s">
        <v>2376</v>
      </c>
      <c r="B53" s="29">
        <f>'2015-16'!M53</f>
        <v>-29</v>
      </c>
      <c r="C53" s="137"/>
      <c r="D53" s="137"/>
      <c r="E53" s="137"/>
      <c r="F53" s="137"/>
      <c r="G53" s="32">
        <v>-40</v>
      </c>
      <c r="H53" s="137">
        <v>-1</v>
      </c>
      <c r="I53" s="32"/>
      <c r="J53" s="137">
        <v>-50</v>
      </c>
      <c r="K53" s="32"/>
      <c r="L53" s="137"/>
      <c r="M53" s="29">
        <f>+B53+SUM(C53:L53)</f>
        <v>-120</v>
      </c>
      <c r="N53" s="154">
        <f t="shared" si="14"/>
        <v>3.1379310344827585</v>
      </c>
    </row>
    <row r="54" spans="1:14" ht="12.75">
      <c r="A54" s="17"/>
      <c r="B54" s="37"/>
      <c r="C54" s="139"/>
      <c r="D54" s="139"/>
      <c r="E54" s="139"/>
      <c r="F54" s="139"/>
      <c r="G54" s="38"/>
      <c r="H54" s="139"/>
      <c r="I54" s="38"/>
      <c r="J54" s="139"/>
      <c r="K54" s="38"/>
      <c r="L54" s="139"/>
      <c r="M54" s="37"/>
      <c r="N54" s="152"/>
    </row>
    <row r="55" spans="1:14" ht="12.75">
      <c r="A55" s="16" t="s">
        <v>2150</v>
      </c>
      <c r="B55" s="26">
        <f aca="true" t="shared" si="15" ref="B55:L55">+SUM(B56:B61)</f>
        <v>154</v>
      </c>
      <c r="C55" s="132">
        <f t="shared" si="15"/>
        <v>0</v>
      </c>
      <c r="D55" s="132">
        <f t="shared" si="15"/>
        <v>0</v>
      </c>
      <c r="E55" s="132">
        <f t="shared" si="15"/>
        <v>0</v>
      </c>
      <c r="F55" s="132">
        <f t="shared" si="15"/>
        <v>0</v>
      </c>
      <c r="G55" s="28">
        <f t="shared" si="15"/>
        <v>0</v>
      </c>
      <c r="H55" s="132">
        <f t="shared" si="15"/>
        <v>0</v>
      </c>
      <c r="I55" s="28">
        <f t="shared" si="15"/>
        <v>0</v>
      </c>
      <c r="J55" s="132">
        <f t="shared" si="15"/>
        <v>0</v>
      </c>
      <c r="K55" s="28">
        <f t="shared" si="15"/>
        <v>0</v>
      </c>
      <c r="L55" s="132">
        <f t="shared" si="15"/>
        <v>0</v>
      </c>
      <c r="M55" s="26">
        <f>+SUM(M56:M61)</f>
        <v>154</v>
      </c>
      <c r="N55" s="153">
        <f>+(M55-B55)/B55</f>
        <v>0</v>
      </c>
    </row>
    <row r="56" spans="1:14" ht="12.75">
      <c r="A56" s="7" t="s">
        <v>4270</v>
      </c>
      <c r="B56" s="29">
        <f>'2015-16'!M56</f>
        <v>-37</v>
      </c>
      <c r="C56" s="137"/>
      <c r="D56" s="137"/>
      <c r="E56" s="137"/>
      <c r="F56" s="137"/>
      <c r="G56" s="32"/>
      <c r="H56" s="137"/>
      <c r="I56" s="32"/>
      <c r="J56" s="137"/>
      <c r="K56" s="32"/>
      <c r="L56" s="137"/>
      <c r="M56" s="29">
        <f aca="true" t="shared" si="16" ref="M56:M61">+B56+SUM(C56:L56)</f>
        <v>-37</v>
      </c>
      <c r="N56" s="154">
        <f aca="true" t="shared" si="17" ref="N56:N61">+(M56-B56)/B56</f>
        <v>0</v>
      </c>
    </row>
    <row r="57" spans="1:14" ht="12.75">
      <c r="A57" s="7" t="s">
        <v>4271</v>
      </c>
      <c r="B57" s="29">
        <f>'2015-16'!M57</f>
        <v>207</v>
      </c>
      <c r="C57" s="137"/>
      <c r="D57" s="137"/>
      <c r="E57" s="137"/>
      <c r="F57" s="137"/>
      <c r="G57" s="32"/>
      <c r="H57" s="137"/>
      <c r="I57" s="32"/>
      <c r="J57" s="137"/>
      <c r="K57" s="32"/>
      <c r="L57" s="137"/>
      <c r="M57" s="29">
        <f t="shared" si="16"/>
        <v>207</v>
      </c>
      <c r="N57" s="154">
        <f t="shared" si="17"/>
        <v>0</v>
      </c>
    </row>
    <row r="58" spans="1:14" ht="12.75">
      <c r="A58" s="7" t="s">
        <v>2199</v>
      </c>
      <c r="B58" s="29">
        <f>'2015-16'!M58</f>
        <v>-51</v>
      </c>
      <c r="C58" s="137"/>
      <c r="D58" s="137"/>
      <c r="E58" s="137"/>
      <c r="F58" s="137"/>
      <c r="G58" s="32"/>
      <c r="H58" s="137"/>
      <c r="I58" s="32"/>
      <c r="J58" s="137"/>
      <c r="K58" s="32"/>
      <c r="L58" s="137"/>
      <c r="M58" s="29">
        <f t="shared" si="16"/>
        <v>-51</v>
      </c>
      <c r="N58" s="154">
        <f t="shared" si="17"/>
        <v>0</v>
      </c>
    </row>
    <row r="59" spans="1:14" ht="12.75">
      <c r="A59" s="7" t="s">
        <v>2200</v>
      </c>
      <c r="B59" s="29">
        <f>'2015-16'!M59</f>
        <v>77</v>
      </c>
      <c r="C59" s="137"/>
      <c r="D59" s="137"/>
      <c r="E59" s="137"/>
      <c r="F59" s="137"/>
      <c r="G59" s="32"/>
      <c r="H59" s="137"/>
      <c r="I59" s="32"/>
      <c r="J59" s="137"/>
      <c r="K59" s="32"/>
      <c r="L59" s="137"/>
      <c r="M59" s="29">
        <f t="shared" si="16"/>
        <v>77</v>
      </c>
      <c r="N59" s="154">
        <f t="shared" si="17"/>
        <v>0</v>
      </c>
    </row>
    <row r="60" spans="1:14" ht="12.75">
      <c r="A60" s="7" t="s">
        <v>2201</v>
      </c>
      <c r="B60" s="29">
        <f>'2015-16'!M60</f>
        <v>-5</v>
      </c>
      <c r="C60" s="137"/>
      <c r="D60" s="137"/>
      <c r="E60" s="137"/>
      <c r="F60" s="137"/>
      <c r="G60" s="32"/>
      <c r="H60" s="137"/>
      <c r="I60" s="32"/>
      <c r="J60" s="137"/>
      <c r="K60" s="32"/>
      <c r="L60" s="137"/>
      <c r="M60" s="29">
        <f t="shared" si="16"/>
        <v>-5</v>
      </c>
      <c r="N60" s="154">
        <f t="shared" si="17"/>
        <v>0</v>
      </c>
    </row>
    <row r="61" spans="1:14" ht="12.75">
      <c r="A61" s="7" t="s">
        <v>2202</v>
      </c>
      <c r="B61" s="29">
        <f>'2015-16'!M61</f>
        <v>-37</v>
      </c>
      <c r="C61" s="137"/>
      <c r="D61" s="137"/>
      <c r="E61" s="137"/>
      <c r="F61" s="137"/>
      <c r="G61" s="32"/>
      <c r="H61" s="137"/>
      <c r="I61" s="32"/>
      <c r="J61" s="137"/>
      <c r="K61" s="32"/>
      <c r="L61" s="137"/>
      <c r="M61" s="29">
        <f t="shared" si="16"/>
        <v>-37</v>
      </c>
      <c r="N61" s="154">
        <f t="shared" si="17"/>
        <v>0</v>
      </c>
    </row>
    <row r="62" spans="1:14" ht="12.75">
      <c r="A62" s="64"/>
      <c r="B62" s="29"/>
      <c r="C62" s="134"/>
      <c r="D62" s="134"/>
      <c r="E62" s="134"/>
      <c r="F62" s="134"/>
      <c r="G62" s="30"/>
      <c r="H62" s="134"/>
      <c r="I62" s="30"/>
      <c r="J62" s="134"/>
      <c r="K62" s="30"/>
      <c r="L62" s="134"/>
      <c r="M62" s="29"/>
      <c r="N62" s="152"/>
    </row>
    <row r="63" spans="1:14" s="129" customFormat="1" ht="15.75">
      <c r="A63" s="150" t="s">
        <v>2378</v>
      </c>
      <c r="B63" s="123">
        <f>+B65+B74+B88+B98</f>
        <v>12913</v>
      </c>
      <c r="C63" s="128">
        <f>+C65+C74+C88+C98</f>
        <v>0</v>
      </c>
      <c r="D63" s="128">
        <f>+D65+D74+D88+D98</f>
        <v>0</v>
      </c>
      <c r="E63" s="128">
        <f>+E65+E74+E88+E98</f>
        <v>0</v>
      </c>
      <c r="F63" s="128">
        <f aca="true" t="shared" si="18" ref="F63:M63">+F65+F74+F88+F98</f>
        <v>161</v>
      </c>
      <c r="G63" s="124">
        <f t="shared" si="18"/>
        <v>28</v>
      </c>
      <c r="H63" s="128">
        <f t="shared" si="18"/>
        <v>-229</v>
      </c>
      <c r="I63" s="124">
        <f t="shared" si="18"/>
        <v>0</v>
      </c>
      <c r="J63" s="128">
        <f t="shared" si="18"/>
        <v>-298</v>
      </c>
      <c r="K63" s="124">
        <f t="shared" si="18"/>
        <v>0</v>
      </c>
      <c r="L63" s="128">
        <f t="shared" si="18"/>
        <v>0</v>
      </c>
      <c r="M63" s="123">
        <f t="shared" si="18"/>
        <v>12575</v>
      </c>
      <c r="N63" s="151">
        <f>+(M63-B63)/B63</f>
        <v>-0.026175172306977464</v>
      </c>
    </row>
    <row r="64" spans="1:14" ht="12.75">
      <c r="A64" s="17"/>
      <c r="B64" s="37"/>
      <c r="C64" s="139"/>
      <c r="D64" s="139"/>
      <c r="E64" s="139"/>
      <c r="F64" s="139"/>
      <c r="G64" s="38"/>
      <c r="H64" s="139"/>
      <c r="I64" s="38"/>
      <c r="J64" s="139"/>
      <c r="K64" s="38"/>
      <c r="L64" s="139"/>
      <c r="M64" s="37"/>
      <c r="N64" s="152"/>
    </row>
    <row r="65" spans="1:14" ht="12.75">
      <c r="A65" s="16" t="s">
        <v>2156</v>
      </c>
      <c r="B65" s="26">
        <f>+SUM(B66:B72)</f>
        <v>2773</v>
      </c>
      <c r="C65" s="131">
        <f aca="true" t="shared" si="19" ref="C65:M65">+SUM(C66:C72)</f>
        <v>0</v>
      </c>
      <c r="D65" s="131">
        <f t="shared" si="19"/>
        <v>0</v>
      </c>
      <c r="E65" s="131">
        <f t="shared" si="19"/>
        <v>0</v>
      </c>
      <c r="F65" s="131">
        <f t="shared" si="19"/>
        <v>0</v>
      </c>
      <c r="G65" s="27">
        <f t="shared" si="19"/>
        <v>0</v>
      </c>
      <c r="H65" s="131">
        <f t="shared" si="19"/>
        <v>-45</v>
      </c>
      <c r="I65" s="27">
        <f t="shared" si="19"/>
        <v>0</v>
      </c>
      <c r="J65" s="131">
        <f t="shared" si="19"/>
        <v>-3</v>
      </c>
      <c r="K65" s="27">
        <f t="shared" si="19"/>
        <v>0</v>
      </c>
      <c r="L65" s="131">
        <f t="shared" si="19"/>
        <v>0</v>
      </c>
      <c r="M65" s="26">
        <f t="shared" si="19"/>
        <v>2725</v>
      </c>
      <c r="N65" s="153">
        <f aca="true" t="shared" si="20" ref="N65:N70">+(M65-B65)/B65</f>
        <v>-0.01730977280923188</v>
      </c>
    </row>
    <row r="66" spans="1:14" ht="12.75">
      <c r="A66" s="6" t="s">
        <v>2157</v>
      </c>
      <c r="B66" s="29">
        <f>'2015-16'!M66</f>
        <v>759</v>
      </c>
      <c r="C66" s="137"/>
      <c r="D66" s="137"/>
      <c r="E66" s="137"/>
      <c r="F66" s="137"/>
      <c r="G66" s="32"/>
      <c r="H66" s="137"/>
      <c r="I66" s="32"/>
      <c r="J66" s="137"/>
      <c r="K66" s="32"/>
      <c r="L66" s="137"/>
      <c r="M66" s="29">
        <f aca="true" t="shared" si="21" ref="M66:M72">+B66+SUM(C66:L66)</f>
        <v>759</v>
      </c>
      <c r="N66" s="154">
        <f t="shared" si="20"/>
        <v>0</v>
      </c>
    </row>
    <row r="67" spans="1:14" ht="12.75">
      <c r="A67" s="6" t="s">
        <v>2158</v>
      </c>
      <c r="B67" s="29">
        <f>'2015-16'!M67</f>
        <v>549</v>
      </c>
      <c r="C67" s="137"/>
      <c r="D67" s="137"/>
      <c r="E67" s="137"/>
      <c r="F67" s="137"/>
      <c r="G67" s="32"/>
      <c r="H67" s="137"/>
      <c r="I67" s="32"/>
      <c r="J67" s="137"/>
      <c r="K67" s="32"/>
      <c r="L67" s="137"/>
      <c r="M67" s="29">
        <f t="shared" si="21"/>
        <v>549</v>
      </c>
      <c r="N67" s="154">
        <f t="shared" si="20"/>
        <v>0</v>
      </c>
    </row>
    <row r="68" spans="1:14" ht="12.75">
      <c r="A68" s="6" t="s">
        <v>4256</v>
      </c>
      <c r="B68" s="29">
        <f>'2015-16'!M68</f>
        <v>597</v>
      </c>
      <c r="C68" s="137"/>
      <c r="D68" s="137"/>
      <c r="E68" s="137"/>
      <c r="F68" s="137"/>
      <c r="G68" s="32"/>
      <c r="H68" s="137">
        <v>-45</v>
      </c>
      <c r="I68" s="32"/>
      <c r="J68" s="137"/>
      <c r="K68" s="32"/>
      <c r="L68" s="137"/>
      <c r="M68" s="29">
        <f t="shared" si="21"/>
        <v>552</v>
      </c>
      <c r="N68" s="154">
        <f t="shared" si="20"/>
        <v>-0.07537688442211055</v>
      </c>
    </row>
    <row r="69" spans="1:14" ht="12.75">
      <c r="A69" s="17" t="s">
        <v>2225</v>
      </c>
      <c r="B69" s="29">
        <f>'2015-16'!M69</f>
        <v>-145</v>
      </c>
      <c r="C69" s="137"/>
      <c r="D69" s="137"/>
      <c r="E69" s="137"/>
      <c r="F69" s="137"/>
      <c r="G69" s="32"/>
      <c r="H69" s="137"/>
      <c r="I69" s="32"/>
      <c r="J69" s="137"/>
      <c r="K69" s="32"/>
      <c r="L69" s="137"/>
      <c r="M69" s="29">
        <f t="shared" si="21"/>
        <v>-145</v>
      </c>
      <c r="N69" s="154">
        <f t="shared" si="20"/>
        <v>0</v>
      </c>
    </row>
    <row r="70" spans="1:14" ht="12.75">
      <c r="A70" s="6" t="s">
        <v>4257</v>
      </c>
      <c r="B70" s="29">
        <f>'2015-16'!M70</f>
        <v>89</v>
      </c>
      <c r="C70" s="137"/>
      <c r="D70" s="137"/>
      <c r="E70" s="137"/>
      <c r="F70" s="137"/>
      <c r="G70" s="32"/>
      <c r="H70" s="137"/>
      <c r="I70" s="32"/>
      <c r="J70" s="137"/>
      <c r="K70" s="32"/>
      <c r="L70" s="137"/>
      <c r="M70" s="29">
        <f t="shared" si="21"/>
        <v>89</v>
      </c>
      <c r="N70" s="154">
        <f t="shared" si="20"/>
        <v>0</v>
      </c>
    </row>
    <row r="71" spans="1:14" ht="15" customHeight="1">
      <c r="A71" s="7" t="s">
        <v>2386</v>
      </c>
      <c r="B71" s="29">
        <f>'2015-16'!M71</f>
        <v>909</v>
      </c>
      <c r="C71" s="137"/>
      <c r="D71" s="137"/>
      <c r="E71" s="137"/>
      <c r="F71" s="137"/>
      <c r="G71" s="32"/>
      <c r="H71" s="137"/>
      <c r="I71" s="32"/>
      <c r="J71" s="137">
        <v>-3</v>
      </c>
      <c r="K71" s="32"/>
      <c r="L71" s="137"/>
      <c r="M71" s="29">
        <f t="shared" si="21"/>
        <v>906</v>
      </c>
      <c r="N71" s="154">
        <f>+(M71-B71)/B71</f>
        <v>-0.0033003300330033004</v>
      </c>
    </row>
    <row r="72" spans="1:14" ht="12.75">
      <c r="A72" s="7" t="s">
        <v>2387</v>
      </c>
      <c r="B72" s="29">
        <f>'2015-16'!M72</f>
        <v>15</v>
      </c>
      <c r="C72" s="137"/>
      <c r="D72" s="137"/>
      <c r="E72" s="137"/>
      <c r="F72" s="137"/>
      <c r="G72" s="32"/>
      <c r="H72" s="137"/>
      <c r="I72" s="32"/>
      <c r="J72" s="137"/>
      <c r="K72" s="32"/>
      <c r="L72" s="137"/>
      <c r="M72" s="29">
        <f t="shared" si="21"/>
        <v>15</v>
      </c>
      <c r="N72" s="154">
        <f>+(M72-B72)/B72</f>
        <v>0</v>
      </c>
    </row>
    <row r="73" spans="1:14" ht="12.75">
      <c r="A73" s="17"/>
      <c r="B73" s="37"/>
      <c r="C73" s="139"/>
      <c r="D73" s="139"/>
      <c r="E73" s="139"/>
      <c r="F73" s="139"/>
      <c r="G73" s="38"/>
      <c r="H73" s="139"/>
      <c r="I73" s="38"/>
      <c r="J73" s="139"/>
      <c r="K73" s="38"/>
      <c r="L73" s="139"/>
      <c r="M73" s="37"/>
      <c r="N73" s="152"/>
    </row>
    <row r="74" spans="1:14" ht="12.75">
      <c r="A74" s="16" t="s">
        <v>2234</v>
      </c>
      <c r="B74" s="26">
        <f>+SUM(B75:B86)</f>
        <v>2450</v>
      </c>
      <c r="C74" s="131">
        <f>+SUM(C75:C86)</f>
        <v>0</v>
      </c>
      <c r="D74" s="131">
        <f>+SUM(D75:D86)</f>
        <v>0</v>
      </c>
      <c r="E74" s="131">
        <f>+SUM(E75:E86)</f>
        <v>0</v>
      </c>
      <c r="F74" s="131">
        <f aca="true" t="shared" si="22" ref="F74:M74">+SUM(F75:F86)</f>
        <v>159</v>
      </c>
      <c r="G74" s="27">
        <f t="shared" si="22"/>
        <v>28</v>
      </c>
      <c r="H74" s="131">
        <f t="shared" si="22"/>
        <v>-150</v>
      </c>
      <c r="I74" s="27">
        <f t="shared" si="22"/>
        <v>0</v>
      </c>
      <c r="J74" s="131">
        <f t="shared" si="22"/>
        <v>-254</v>
      </c>
      <c r="K74" s="27">
        <f t="shared" si="22"/>
        <v>0</v>
      </c>
      <c r="L74" s="131">
        <f t="shared" si="22"/>
        <v>0</v>
      </c>
      <c r="M74" s="26">
        <f t="shared" si="22"/>
        <v>2233</v>
      </c>
      <c r="N74" s="153">
        <f>+(M74-B74)/B74</f>
        <v>-0.08857142857142856</v>
      </c>
    </row>
    <row r="75" spans="1:14" ht="12.75">
      <c r="A75" s="65" t="s">
        <v>2379</v>
      </c>
      <c r="B75" s="29">
        <f>'2015-16'!M75</f>
        <v>-2788</v>
      </c>
      <c r="C75" s="137"/>
      <c r="D75" s="137"/>
      <c r="E75" s="137"/>
      <c r="F75" s="137"/>
      <c r="G75" s="32"/>
      <c r="H75" s="137"/>
      <c r="I75" s="32"/>
      <c r="J75" s="137">
        <v>-33</v>
      </c>
      <c r="K75" s="32"/>
      <c r="L75" s="137"/>
      <c r="M75" s="29">
        <f aca="true" t="shared" si="23" ref="M75:M86">+B75+SUM(C75:L75)</f>
        <v>-2821</v>
      </c>
      <c r="N75" s="154">
        <f aca="true" t="shared" si="24" ref="N75:N86">+(M75-B75)/B75</f>
        <v>0.011836441893830704</v>
      </c>
    </row>
    <row r="76" spans="1:14" ht="12.75">
      <c r="A76" s="65" t="s">
        <v>2380</v>
      </c>
      <c r="B76" s="29">
        <f>'2015-16'!M76</f>
        <v>3</v>
      </c>
      <c r="C76" s="137"/>
      <c r="D76" s="137"/>
      <c r="E76" s="137"/>
      <c r="F76" s="137"/>
      <c r="G76" s="32"/>
      <c r="H76" s="137"/>
      <c r="I76" s="32"/>
      <c r="J76" s="137"/>
      <c r="K76" s="32"/>
      <c r="L76" s="137"/>
      <c r="M76" s="29">
        <f t="shared" si="23"/>
        <v>3</v>
      </c>
      <c r="N76" s="154">
        <f t="shared" si="24"/>
        <v>0</v>
      </c>
    </row>
    <row r="77" spans="1:14" ht="12.75">
      <c r="A77" s="65" t="s">
        <v>5916</v>
      </c>
      <c r="B77" s="29">
        <f>'2015-16'!M77</f>
        <v>-3815</v>
      </c>
      <c r="C77" s="137"/>
      <c r="D77" s="137"/>
      <c r="E77" s="137"/>
      <c r="F77" s="137"/>
      <c r="G77" s="32"/>
      <c r="H77" s="137"/>
      <c r="I77" s="32"/>
      <c r="J77" s="137">
        <v>-150</v>
      </c>
      <c r="K77" s="32"/>
      <c r="L77" s="137"/>
      <c r="M77" s="29">
        <f t="shared" si="23"/>
        <v>-3965</v>
      </c>
      <c r="N77" s="154">
        <f t="shared" si="24"/>
        <v>0.039318479685452164</v>
      </c>
    </row>
    <row r="78" spans="1:14" ht="12.75">
      <c r="A78" s="65" t="s">
        <v>5917</v>
      </c>
      <c r="B78" s="29">
        <f>'2015-16'!M78</f>
        <v>3194</v>
      </c>
      <c r="C78" s="137"/>
      <c r="D78" s="137"/>
      <c r="E78" s="137"/>
      <c r="F78" s="137"/>
      <c r="G78" s="32">
        <v>28</v>
      </c>
      <c r="H78" s="137"/>
      <c r="I78" s="32"/>
      <c r="J78" s="137">
        <v>-16</v>
      </c>
      <c r="K78" s="32"/>
      <c r="L78" s="137"/>
      <c r="M78" s="29">
        <f t="shared" si="23"/>
        <v>3206</v>
      </c>
      <c r="N78" s="154">
        <f t="shared" si="24"/>
        <v>0.003757044458359424</v>
      </c>
    </row>
    <row r="79" spans="1:14" ht="12.75">
      <c r="A79" s="65" t="s">
        <v>2381</v>
      </c>
      <c r="B79" s="29">
        <f>'2015-16'!M79</f>
        <v>-1505</v>
      </c>
      <c r="C79" s="137"/>
      <c r="D79" s="137"/>
      <c r="E79" s="137"/>
      <c r="F79" s="137"/>
      <c r="G79" s="32"/>
      <c r="H79" s="137"/>
      <c r="I79" s="32"/>
      <c r="J79" s="137">
        <v>-25</v>
      </c>
      <c r="K79" s="32"/>
      <c r="L79" s="137"/>
      <c r="M79" s="29">
        <f t="shared" si="23"/>
        <v>-1530</v>
      </c>
      <c r="N79" s="154">
        <f t="shared" si="24"/>
        <v>0.016611295681063124</v>
      </c>
    </row>
    <row r="80" spans="1:14" ht="12.75">
      <c r="A80" s="65" t="s">
        <v>2222</v>
      </c>
      <c r="B80" s="29">
        <f>'2015-16'!M80</f>
        <v>-177</v>
      </c>
      <c r="C80" s="137"/>
      <c r="D80" s="137"/>
      <c r="E80" s="137"/>
      <c r="F80" s="137"/>
      <c r="G80" s="32"/>
      <c r="H80" s="137"/>
      <c r="I80" s="32"/>
      <c r="J80" s="137">
        <v>-30</v>
      </c>
      <c r="K80" s="32"/>
      <c r="L80" s="137"/>
      <c r="M80" s="29">
        <f t="shared" si="23"/>
        <v>-207</v>
      </c>
      <c r="N80" s="154">
        <f t="shared" si="24"/>
        <v>0.1694915254237288</v>
      </c>
    </row>
    <row r="81" spans="1:14" ht="12.75">
      <c r="A81" s="65" t="s">
        <v>5918</v>
      </c>
      <c r="B81" s="29">
        <f>'2015-16'!M81</f>
        <v>4156</v>
      </c>
      <c r="C81" s="137"/>
      <c r="D81" s="137"/>
      <c r="E81" s="137"/>
      <c r="F81" s="137"/>
      <c r="G81" s="32"/>
      <c r="H81" s="137"/>
      <c r="I81" s="32"/>
      <c r="J81" s="137"/>
      <c r="K81" s="32"/>
      <c r="L81" s="137"/>
      <c r="M81" s="29">
        <f t="shared" si="23"/>
        <v>4156</v>
      </c>
      <c r="N81" s="154">
        <f t="shared" si="24"/>
        <v>0</v>
      </c>
    </row>
    <row r="82" spans="1:14" ht="12.75">
      <c r="A82" s="65" t="s">
        <v>2221</v>
      </c>
      <c r="B82" s="29">
        <f>'2015-16'!M82</f>
        <v>166</v>
      </c>
      <c r="C82" s="137"/>
      <c r="D82" s="137"/>
      <c r="E82" s="137"/>
      <c r="F82" s="137">
        <v>159</v>
      </c>
      <c r="G82" s="32"/>
      <c r="H82" s="137"/>
      <c r="I82" s="32"/>
      <c r="J82" s="137"/>
      <c r="K82" s="32"/>
      <c r="L82" s="137"/>
      <c r="M82" s="29">
        <f t="shared" si="23"/>
        <v>325</v>
      </c>
      <c r="N82" s="154">
        <f t="shared" si="24"/>
        <v>0.9578313253012049</v>
      </c>
    </row>
    <row r="83" spans="1:14" ht="12.75" customHeight="1">
      <c r="A83" s="65" t="s">
        <v>5919</v>
      </c>
      <c r="B83" s="29">
        <f>'2015-16'!M83</f>
        <v>-58</v>
      </c>
      <c r="C83" s="137"/>
      <c r="D83" s="137"/>
      <c r="E83" s="137"/>
      <c r="F83" s="137"/>
      <c r="G83" s="32"/>
      <c r="H83" s="137"/>
      <c r="I83" s="32"/>
      <c r="J83" s="137"/>
      <c r="K83" s="32"/>
      <c r="L83" s="137"/>
      <c r="M83" s="29">
        <f t="shared" si="23"/>
        <v>-58</v>
      </c>
      <c r="N83" s="154">
        <f t="shared" si="24"/>
        <v>0</v>
      </c>
    </row>
    <row r="84" spans="1:14" ht="12.75" customHeight="1">
      <c r="A84" s="65" t="s">
        <v>2382</v>
      </c>
      <c r="B84" s="29">
        <f>'2015-16'!M84</f>
        <v>-207</v>
      </c>
      <c r="C84" s="137"/>
      <c r="D84" s="137"/>
      <c r="E84" s="137"/>
      <c r="F84" s="137"/>
      <c r="G84" s="32"/>
      <c r="H84" s="137"/>
      <c r="I84" s="32"/>
      <c r="J84" s="137"/>
      <c r="K84" s="32"/>
      <c r="L84" s="137"/>
      <c r="M84" s="29">
        <f t="shared" si="23"/>
        <v>-207</v>
      </c>
      <c r="N84" s="154">
        <f t="shared" si="24"/>
        <v>0</v>
      </c>
    </row>
    <row r="85" spans="1:14" ht="12.75" customHeight="1">
      <c r="A85" s="65" t="s">
        <v>5920</v>
      </c>
      <c r="B85" s="29">
        <f>'2015-16'!M85</f>
        <v>2195</v>
      </c>
      <c r="C85" s="137"/>
      <c r="D85" s="137"/>
      <c r="E85" s="137"/>
      <c r="F85" s="137"/>
      <c r="G85" s="32"/>
      <c r="H85" s="137">
        <v>-150</v>
      </c>
      <c r="I85" s="32"/>
      <c r="J85" s="137"/>
      <c r="K85" s="32"/>
      <c r="L85" s="137"/>
      <c r="M85" s="29">
        <f t="shared" si="23"/>
        <v>2045</v>
      </c>
      <c r="N85" s="154">
        <f t="shared" si="24"/>
        <v>-0.0683371298405467</v>
      </c>
    </row>
    <row r="86" spans="1:14" ht="12.75" customHeight="1">
      <c r="A86" s="65" t="s">
        <v>1669</v>
      </c>
      <c r="B86" s="29">
        <f>'2015-16'!M86</f>
        <v>1286</v>
      </c>
      <c r="C86" s="137"/>
      <c r="D86" s="137"/>
      <c r="E86" s="137"/>
      <c r="F86" s="137"/>
      <c r="G86" s="32"/>
      <c r="H86" s="137"/>
      <c r="I86" s="32"/>
      <c r="J86" s="137"/>
      <c r="K86" s="32"/>
      <c r="L86" s="137"/>
      <c r="M86" s="29">
        <f t="shared" si="23"/>
        <v>1286</v>
      </c>
      <c r="N86" s="154">
        <f t="shared" si="24"/>
        <v>0</v>
      </c>
    </row>
    <row r="87" spans="1:14" ht="12.75">
      <c r="A87" s="171"/>
      <c r="B87" s="116"/>
      <c r="C87" s="169"/>
      <c r="D87" s="169"/>
      <c r="E87" s="169"/>
      <c r="F87" s="169"/>
      <c r="G87" s="170"/>
      <c r="H87" s="169"/>
      <c r="I87" s="170"/>
      <c r="J87" s="169"/>
      <c r="K87" s="170"/>
      <c r="L87" s="169"/>
      <c r="M87" s="116"/>
      <c r="N87" s="176"/>
    </row>
    <row r="88" spans="1:14" ht="12.75">
      <c r="A88" s="18" t="s">
        <v>2388</v>
      </c>
      <c r="B88" s="26">
        <f aca="true" t="shared" si="25" ref="B88:L88">+SUM(B89:B96)</f>
        <v>4646</v>
      </c>
      <c r="C88" s="132">
        <f t="shared" si="25"/>
        <v>0</v>
      </c>
      <c r="D88" s="132">
        <f t="shared" si="25"/>
        <v>0</v>
      </c>
      <c r="E88" s="132">
        <f t="shared" si="25"/>
        <v>0</v>
      </c>
      <c r="F88" s="132">
        <f t="shared" si="25"/>
        <v>2</v>
      </c>
      <c r="G88" s="28">
        <f t="shared" si="25"/>
        <v>0</v>
      </c>
      <c r="H88" s="132">
        <f t="shared" si="25"/>
        <v>-34</v>
      </c>
      <c r="I88" s="28">
        <f t="shared" si="25"/>
        <v>0</v>
      </c>
      <c r="J88" s="132">
        <f t="shared" si="25"/>
        <v>-41</v>
      </c>
      <c r="K88" s="28">
        <f t="shared" si="25"/>
        <v>0</v>
      </c>
      <c r="L88" s="132">
        <f t="shared" si="25"/>
        <v>0</v>
      </c>
      <c r="M88" s="26">
        <f>+SUM(M89:M96)</f>
        <v>4573</v>
      </c>
      <c r="N88" s="153">
        <f>+(M88-B88)/B88</f>
        <v>-0.01571244080929832</v>
      </c>
    </row>
    <row r="89" spans="1:14" ht="12.75">
      <c r="A89" s="12" t="s">
        <v>2208</v>
      </c>
      <c r="B89" s="29">
        <f>'2015-16'!M89</f>
        <v>1776</v>
      </c>
      <c r="C89" s="137"/>
      <c r="D89" s="137"/>
      <c r="E89" s="137"/>
      <c r="F89" s="137">
        <v>2</v>
      </c>
      <c r="G89" s="32"/>
      <c r="H89" s="137">
        <v>-13</v>
      </c>
      <c r="I89" s="32"/>
      <c r="J89" s="137"/>
      <c r="K89" s="32"/>
      <c r="L89" s="137"/>
      <c r="M89" s="29">
        <f aca="true" t="shared" si="26" ref="M89:M96">+B89+SUM(C89:L89)</f>
        <v>1765</v>
      </c>
      <c r="N89" s="154">
        <f aca="true" t="shared" si="27" ref="N89:N96">+(M89-B89)/B89</f>
        <v>-0.006193693693693694</v>
      </c>
    </row>
    <row r="90" spans="1:14" ht="12.75">
      <c r="A90" s="12" t="s">
        <v>2233</v>
      </c>
      <c r="B90" s="29">
        <f>'2015-16'!M90</f>
        <v>93</v>
      </c>
      <c r="C90" s="137"/>
      <c r="D90" s="137"/>
      <c r="E90" s="137"/>
      <c r="F90" s="137"/>
      <c r="G90" s="32"/>
      <c r="H90" s="137"/>
      <c r="I90" s="32"/>
      <c r="J90" s="137">
        <v>-3</v>
      </c>
      <c r="K90" s="32"/>
      <c r="L90" s="137"/>
      <c r="M90" s="29">
        <f t="shared" si="26"/>
        <v>90</v>
      </c>
      <c r="N90" s="154">
        <f t="shared" si="27"/>
        <v>-0.03225806451612903</v>
      </c>
    </row>
    <row r="91" spans="1:14" ht="12.75">
      <c r="A91" s="12" t="s">
        <v>2209</v>
      </c>
      <c r="B91" s="29">
        <f>'2015-16'!M91</f>
        <v>189</v>
      </c>
      <c r="C91" s="137"/>
      <c r="D91" s="137"/>
      <c r="E91" s="137"/>
      <c r="F91" s="137"/>
      <c r="G91" s="32"/>
      <c r="H91" s="137"/>
      <c r="I91" s="32"/>
      <c r="J91" s="137"/>
      <c r="K91" s="32"/>
      <c r="L91" s="137"/>
      <c r="M91" s="29">
        <f t="shared" si="26"/>
        <v>189</v>
      </c>
      <c r="N91" s="154">
        <f t="shared" si="27"/>
        <v>0</v>
      </c>
    </row>
    <row r="92" spans="1:14" ht="12.75">
      <c r="A92" s="12" t="s">
        <v>2210</v>
      </c>
      <c r="B92" s="29">
        <f>'2015-16'!M92</f>
        <v>27</v>
      </c>
      <c r="C92" s="137"/>
      <c r="D92" s="137"/>
      <c r="E92" s="137"/>
      <c r="F92" s="137"/>
      <c r="G92" s="32"/>
      <c r="H92" s="137"/>
      <c r="I92" s="32"/>
      <c r="J92" s="137"/>
      <c r="K92" s="32"/>
      <c r="L92" s="137"/>
      <c r="M92" s="29">
        <f t="shared" si="26"/>
        <v>27</v>
      </c>
      <c r="N92" s="154">
        <f t="shared" si="27"/>
        <v>0</v>
      </c>
    </row>
    <row r="93" spans="1:14" ht="12.75">
      <c r="A93" s="12" t="s">
        <v>2211</v>
      </c>
      <c r="B93" s="29">
        <f>'2015-16'!M93</f>
        <v>75</v>
      </c>
      <c r="C93" s="137"/>
      <c r="D93" s="137"/>
      <c r="E93" s="137"/>
      <c r="F93" s="137"/>
      <c r="G93" s="32"/>
      <c r="H93" s="137"/>
      <c r="I93" s="32"/>
      <c r="J93" s="137"/>
      <c r="K93" s="32"/>
      <c r="L93" s="137"/>
      <c r="M93" s="29">
        <f t="shared" si="26"/>
        <v>75</v>
      </c>
      <c r="N93" s="154">
        <f t="shared" si="27"/>
        <v>0</v>
      </c>
    </row>
    <row r="94" spans="1:14" ht="12.75">
      <c r="A94" s="12" t="s">
        <v>2212</v>
      </c>
      <c r="B94" s="29">
        <f>'2015-16'!M94</f>
        <v>150</v>
      </c>
      <c r="C94" s="137"/>
      <c r="D94" s="137"/>
      <c r="E94" s="137"/>
      <c r="F94" s="137"/>
      <c r="G94" s="32"/>
      <c r="H94" s="137"/>
      <c r="I94" s="32"/>
      <c r="J94" s="137"/>
      <c r="K94" s="32"/>
      <c r="L94" s="137"/>
      <c r="M94" s="29">
        <f t="shared" si="26"/>
        <v>150</v>
      </c>
      <c r="N94" s="154">
        <f t="shared" si="27"/>
        <v>0</v>
      </c>
    </row>
    <row r="95" spans="1:14" ht="12.75">
      <c r="A95" s="12" t="s">
        <v>2213</v>
      </c>
      <c r="B95" s="29">
        <f>'2015-16'!M95</f>
        <v>1925</v>
      </c>
      <c r="C95" s="137"/>
      <c r="D95" s="137"/>
      <c r="E95" s="137"/>
      <c r="F95" s="137"/>
      <c r="G95" s="32"/>
      <c r="H95" s="137">
        <f>-13+-8</f>
        <v>-21</v>
      </c>
      <c r="I95" s="32"/>
      <c r="J95" s="137">
        <v>-38</v>
      </c>
      <c r="K95" s="32"/>
      <c r="L95" s="137"/>
      <c r="M95" s="29">
        <f t="shared" si="26"/>
        <v>1866</v>
      </c>
      <c r="N95" s="154">
        <f t="shared" si="27"/>
        <v>-0.03064935064935065</v>
      </c>
    </row>
    <row r="96" spans="1:14" ht="12.75">
      <c r="A96" s="12" t="s">
        <v>2384</v>
      </c>
      <c r="B96" s="29">
        <f>'2015-16'!M96</f>
        <v>411</v>
      </c>
      <c r="C96" s="137"/>
      <c r="D96" s="137"/>
      <c r="E96" s="137"/>
      <c r="F96" s="137"/>
      <c r="G96" s="32"/>
      <c r="H96" s="137"/>
      <c r="I96" s="32"/>
      <c r="J96" s="137"/>
      <c r="K96" s="32"/>
      <c r="L96" s="137"/>
      <c r="M96" s="29">
        <f t="shared" si="26"/>
        <v>411</v>
      </c>
      <c r="N96" s="154">
        <f t="shared" si="27"/>
        <v>0</v>
      </c>
    </row>
    <row r="97" spans="1:14" ht="12.75">
      <c r="A97" s="18"/>
      <c r="B97" s="37"/>
      <c r="C97" s="139"/>
      <c r="D97" s="139"/>
      <c r="E97" s="139"/>
      <c r="F97" s="139"/>
      <c r="G97" s="38"/>
      <c r="H97" s="139"/>
      <c r="I97" s="38"/>
      <c r="J97" s="137"/>
      <c r="K97" s="32"/>
      <c r="L97" s="137"/>
      <c r="M97" s="37"/>
      <c r="N97" s="152"/>
    </row>
    <row r="98" spans="1:14" ht="12.75">
      <c r="A98" s="18" t="s">
        <v>2385</v>
      </c>
      <c r="B98" s="26">
        <f>+SUM(B99:B104)</f>
        <v>3044</v>
      </c>
      <c r="C98" s="131">
        <f>+SUM(C99:C104)</f>
        <v>0</v>
      </c>
      <c r="D98" s="131">
        <f>+SUM(D99:D104)</f>
        <v>0</v>
      </c>
      <c r="E98" s="131">
        <f>+SUM(E99:E104)</f>
        <v>0</v>
      </c>
      <c r="F98" s="131">
        <f aca="true" t="shared" si="28" ref="F98:M98">+SUM(F99:F104)</f>
        <v>0</v>
      </c>
      <c r="G98" s="27">
        <f t="shared" si="28"/>
        <v>0</v>
      </c>
      <c r="H98" s="131">
        <f t="shared" si="28"/>
        <v>0</v>
      </c>
      <c r="I98" s="27">
        <f t="shared" si="28"/>
        <v>0</v>
      </c>
      <c r="J98" s="131">
        <f t="shared" si="28"/>
        <v>0</v>
      </c>
      <c r="K98" s="27">
        <f t="shared" si="28"/>
        <v>0</v>
      </c>
      <c r="L98" s="131">
        <f t="shared" si="28"/>
        <v>0</v>
      </c>
      <c r="M98" s="26">
        <f t="shared" si="28"/>
        <v>3044</v>
      </c>
      <c r="N98" s="153">
        <f aca="true" t="shared" si="29" ref="N98:N104">+(M98-B98)/B98</f>
        <v>0</v>
      </c>
    </row>
    <row r="99" spans="1:14" ht="12.75">
      <c r="A99" s="7" t="s">
        <v>4261</v>
      </c>
      <c r="B99" s="29">
        <f>'2015-16'!M99</f>
        <v>131</v>
      </c>
      <c r="C99" s="137"/>
      <c r="D99" s="137"/>
      <c r="E99" s="137"/>
      <c r="F99" s="137"/>
      <c r="G99" s="32"/>
      <c r="H99" s="137"/>
      <c r="I99" s="32"/>
      <c r="J99" s="137"/>
      <c r="K99" s="32"/>
      <c r="L99" s="137"/>
      <c r="M99" s="29">
        <f aca="true" t="shared" si="30" ref="M99:M104">+B99+SUM(C99:L99)</f>
        <v>131</v>
      </c>
      <c r="N99" s="154">
        <f t="shared" si="29"/>
        <v>0</v>
      </c>
    </row>
    <row r="100" spans="1:14" ht="12.75">
      <c r="A100" s="7" t="s">
        <v>5908</v>
      </c>
      <c r="B100" s="29">
        <f>'2015-16'!M100</f>
        <v>1019</v>
      </c>
      <c r="C100" s="137"/>
      <c r="D100" s="137"/>
      <c r="E100" s="137"/>
      <c r="F100" s="137"/>
      <c r="G100" s="32"/>
      <c r="H100" s="137"/>
      <c r="I100" s="32"/>
      <c r="J100" s="137"/>
      <c r="K100" s="32"/>
      <c r="L100" s="137"/>
      <c r="M100" s="29">
        <f t="shared" si="30"/>
        <v>1019</v>
      </c>
      <c r="N100" s="154">
        <f t="shared" si="29"/>
        <v>0</v>
      </c>
    </row>
    <row r="101" spans="1:14" ht="12.75">
      <c r="A101" s="7" t="s">
        <v>5909</v>
      </c>
      <c r="B101" s="29">
        <f>'2015-16'!M101</f>
        <v>1541</v>
      </c>
      <c r="C101" s="137"/>
      <c r="D101" s="137"/>
      <c r="E101" s="137"/>
      <c r="F101" s="137"/>
      <c r="G101" s="32"/>
      <c r="H101" s="137">
        <v>0</v>
      </c>
      <c r="I101" s="32"/>
      <c r="J101" s="137"/>
      <c r="K101" s="32"/>
      <c r="L101" s="137"/>
      <c r="M101" s="29">
        <f t="shared" si="30"/>
        <v>1541</v>
      </c>
      <c r="N101" s="154">
        <f t="shared" si="29"/>
        <v>0</v>
      </c>
    </row>
    <row r="102" spans="1:14" ht="15" customHeight="1">
      <c r="A102" s="7" t="s">
        <v>2386</v>
      </c>
      <c r="B102" s="29">
        <f>'2015-16'!M102</f>
        <v>97</v>
      </c>
      <c r="C102" s="137"/>
      <c r="D102" s="137"/>
      <c r="E102" s="137"/>
      <c r="F102" s="137"/>
      <c r="G102" s="32"/>
      <c r="H102" s="137"/>
      <c r="I102" s="32"/>
      <c r="J102" s="137"/>
      <c r="K102" s="32"/>
      <c r="L102" s="137"/>
      <c r="M102" s="29">
        <f t="shared" si="30"/>
        <v>97</v>
      </c>
      <c r="N102" s="154">
        <f t="shared" si="29"/>
        <v>0</v>
      </c>
    </row>
    <row r="103" spans="1:14" ht="12.75">
      <c r="A103" s="7" t="s">
        <v>4268</v>
      </c>
      <c r="B103" s="29">
        <f>'2015-16'!M103</f>
        <v>-2</v>
      </c>
      <c r="C103" s="137"/>
      <c r="D103" s="137"/>
      <c r="E103" s="137"/>
      <c r="F103" s="137"/>
      <c r="G103" s="32"/>
      <c r="H103" s="137"/>
      <c r="I103" s="32"/>
      <c r="J103" s="137"/>
      <c r="K103" s="32"/>
      <c r="L103" s="137"/>
      <c r="M103" s="29">
        <f t="shared" si="30"/>
        <v>-2</v>
      </c>
      <c r="N103" s="154">
        <f t="shared" si="29"/>
        <v>0</v>
      </c>
    </row>
    <row r="104" spans="1:14" ht="12.75">
      <c r="A104" s="7" t="s">
        <v>2387</v>
      </c>
      <c r="B104" s="29">
        <f>'2015-16'!M104</f>
        <v>258</v>
      </c>
      <c r="C104" s="137"/>
      <c r="D104" s="137"/>
      <c r="E104" s="137"/>
      <c r="F104" s="137"/>
      <c r="G104" s="32"/>
      <c r="H104" s="137"/>
      <c r="I104" s="32"/>
      <c r="J104" s="137"/>
      <c r="K104" s="32"/>
      <c r="L104" s="137"/>
      <c r="M104" s="29">
        <f t="shared" si="30"/>
        <v>258</v>
      </c>
      <c r="N104" s="154">
        <f t="shared" si="29"/>
        <v>0</v>
      </c>
    </row>
    <row r="105" spans="1:14" ht="12.75">
      <c r="A105" s="17"/>
      <c r="B105" s="37"/>
      <c r="C105" s="140"/>
      <c r="D105" s="140"/>
      <c r="E105" s="140"/>
      <c r="F105" s="140"/>
      <c r="G105" s="81"/>
      <c r="H105" s="140"/>
      <c r="I105" s="81"/>
      <c r="J105" s="140"/>
      <c r="K105" s="81"/>
      <c r="L105" s="140"/>
      <c r="M105" s="37"/>
      <c r="N105" s="152"/>
    </row>
    <row r="106" spans="1:14" s="129" customFormat="1" ht="15.75">
      <c r="A106" s="155" t="s">
        <v>4260</v>
      </c>
      <c r="B106" s="123">
        <f>B108</f>
        <v>550</v>
      </c>
      <c r="C106" s="128">
        <f>C108</f>
        <v>0</v>
      </c>
      <c r="D106" s="128">
        <f>D108</f>
        <v>0</v>
      </c>
      <c r="E106" s="128">
        <f>E108</f>
        <v>0</v>
      </c>
      <c r="F106" s="128">
        <f aca="true" t="shared" si="31" ref="F106:M106">F108</f>
        <v>0</v>
      </c>
      <c r="G106" s="124">
        <f t="shared" si="31"/>
        <v>0</v>
      </c>
      <c r="H106" s="128">
        <f t="shared" si="31"/>
        <v>0</v>
      </c>
      <c r="I106" s="124">
        <f t="shared" si="31"/>
        <v>0</v>
      </c>
      <c r="J106" s="128">
        <f t="shared" si="31"/>
        <v>-17</v>
      </c>
      <c r="K106" s="124">
        <f t="shared" si="31"/>
        <v>0</v>
      </c>
      <c r="L106" s="128">
        <f t="shared" si="31"/>
        <v>0</v>
      </c>
      <c r="M106" s="123">
        <f t="shared" si="31"/>
        <v>533</v>
      </c>
      <c r="N106" s="151">
        <f>+(M106-B106)/B106</f>
        <v>-0.03090909090909091</v>
      </c>
    </row>
    <row r="107" spans="1:14" ht="12.75">
      <c r="A107" s="157"/>
      <c r="B107" s="37"/>
      <c r="C107" s="140"/>
      <c r="D107" s="140"/>
      <c r="E107" s="140"/>
      <c r="F107" s="140"/>
      <c r="G107" s="81"/>
      <c r="H107" s="140"/>
      <c r="I107" s="81"/>
      <c r="J107" s="140"/>
      <c r="K107" s="81"/>
      <c r="L107" s="140"/>
      <c r="M107" s="37"/>
      <c r="N107" s="152"/>
    </row>
    <row r="108" spans="1:14" ht="12.75" customHeight="1">
      <c r="A108" s="16" t="s">
        <v>2227</v>
      </c>
      <c r="B108" s="26">
        <f aca="true" t="shared" si="32" ref="B108:M108">+SUM(B109:B111)</f>
        <v>550</v>
      </c>
      <c r="C108" s="131">
        <f t="shared" si="32"/>
        <v>0</v>
      </c>
      <c r="D108" s="131">
        <f t="shared" si="32"/>
        <v>0</v>
      </c>
      <c r="E108" s="131">
        <f t="shared" si="32"/>
        <v>0</v>
      </c>
      <c r="F108" s="131">
        <f t="shared" si="32"/>
        <v>0</v>
      </c>
      <c r="G108" s="27">
        <f t="shared" si="32"/>
        <v>0</v>
      </c>
      <c r="H108" s="131">
        <f t="shared" si="32"/>
        <v>0</v>
      </c>
      <c r="I108" s="27">
        <f t="shared" si="32"/>
        <v>0</v>
      </c>
      <c r="J108" s="131">
        <f t="shared" si="32"/>
        <v>-17</v>
      </c>
      <c r="K108" s="27">
        <f t="shared" si="32"/>
        <v>0</v>
      </c>
      <c r="L108" s="131">
        <f t="shared" si="32"/>
        <v>0</v>
      </c>
      <c r="M108" s="26">
        <f t="shared" si="32"/>
        <v>533</v>
      </c>
      <c r="N108" s="153">
        <f>+(M108-B108)/B108</f>
        <v>-0.03090909090909091</v>
      </c>
    </row>
    <row r="109" spans="1:14" ht="12.75">
      <c r="A109" s="64" t="s">
        <v>5906</v>
      </c>
      <c r="B109" s="29">
        <f>'2015-16'!M109</f>
        <v>-60</v>
      </c>
      <c r="C109" s="141"/>
      <c r="D109" s="141"/>
      <c r="E109" s="141"/>
      <c r="F109" s="141"/>
      <c r="G109" s="82"/>
      <c r="H109" s="141"/>
      <c r="I109" s="82"/>
      <c r="J109" s="141">
        <v>-8</v>
      </c>
      <c r="K109" s="82"/>
      <c r="L109" s="141"/>
      <c r="M109" s="29">
        <f>+B109+SUM(C109:L109)</f>
        <v>-68</v>
      </c>
      <c r="N109" s="154">
        <f>+(M109-B109)/B109</f>
        <v>0.13333333333333333</v>
      </c>
    </row>
    <row r="110" spans="1:14" ht="12.75">
      <c r="A110" s="64" t="s">
        <v>2203</v>
      </c>
      <c r="B110" s="29">
        <f>'2015-16'!M110</f>
        <v>348</v>
      </c>
      <c r="C110" s="141"/>
      <c r="D110" s="141"/>
      <c r="E110" s="141"/>
      <c r="F110" s="141"/>
      <c r="G110" s="82"/>
      <c r="H110" s="141"/>
      <c r="I110" s="82"/>
      <c r="J110" s="141">
        <v>-9</v>
      </c>
      <c r="K110" s="82"/>
      <c r="L110" s="141"/>
      <c r="M110" s="29">
        <f>+B110+SUM(C110:L110)</f>
        <v>339</v>
      </c>
      <c r="N110" s="154">
        <f>+(M110-B110)/B110</f>
        <v>-0.02586206896551724</v>
      </c>
    </row>
    <row r="111" spans="1:14" ht="12.75">
      <c r="A111" s="64" t="s">
        <v>5907</v>
      </c>
      <c r="B111" s="29">
        <f>'2015-16'!M111</f>
        <v>262</v>
      </c>
      <c r="C111" s="141"/>
      <c r="D111" s="141"/>
      <c r="E111" s="141"/>
      <c r="F111" s="141"/>
      <c r="G111" s="82"/>
      <c r="H111" s="141"/>
      <c r="I111" s="82"/>
      <c r="J111" s="141"/>
      <c r="K111" s="82"/>
      <c r="L111" s="141"/>
      <c r="M111" s="29">
        <f>+B111+SUM(C111:L111)</f>
        <v>262</v>
      </c>
      <c r="N111" s="154">
        <f>+(M111-B111)/B111</f>
        <v>0</v>
      </c>
    </row>
    <row r="112" spans="1:14" ht="12.75">
      <c r="A112" s="16"/>
      <c r="B112" s="29"/>
      <c r="C112" s="134"/>
      <c r="D112" s="134"/>
      <c r="E112" s="134"/>
      <c r="F112" s="134"/>
      <c r="G112" s="30"/>
      <c r="H112" s="134"/>
      <c r="I112" s="30"/>
      <c r="J112" s="134"/>
      <c r="K112" s="30"/>
      <c r="L112" s="134"/>
      <c r="M112" s="29"/>
      <c r="N112" s="152"/>
    </row>
    <row r="113" spans="1:14" s="129" customFormat="1" ht="41.25" customHeight="1">
      <c r="A113" s="158" t="s">
        <v>2228</v>
      </c>
      <c r="B113" s="163">
        <f>+B5+B24+B63+B106</f>
        <v>16100.39</v>
      </c>
      <c r="C113" s="159">
        <f aca="true" t="shared" si="33" ref="C113:L113">+C5+C24+C63+C106</f>
        <v>0</v>
      </c>
      <c r="D113" s="159">
        <f t="shared" si="33"/>
        <v>0</v>
      </c>
      <c r="E113" s="159">
        <f t="shared" si="33"/>
        <v>0</v>
      </c>
      <c r="F113" s="159">
        <f t="shared" si="33"/>
        <v>186</v>
      </c>
      <c r="G113" s="162">
        <f t="shared" si="33"/>
        <v>-2</v>
      </c>
      <c r="H113" s="159">
        <f t="shared" si="33"/>
        <v>-448</v>
      </c>
      <c r="I113" s="162">
        <f t="shared" si="33"/>
        <v>2</v>
      </c>
      <c r="J113" s="159">
        <f t="shared" si="33"/>
        <v>-448</v>
      </c>
      <c r="K113" s="162">
        <f t="shared" si="33"/>
        <v>-10</v>
      </c>
      <c r="L113" s="159">
        <f t="shared" si="33"/>
        <v>0</v>
      </c>
      <c r="M113" s="163">
        <f>+M5+M24+M63+M106</f>
        <v>15380.39</v>
      </c>
      <c r="N113" s="160">
        <f>+(M113-B113)/B113</f>
        <v>-0.044719413629110846</v>
      </c>
    </row>
    <row r="114" spans="1:13" ht="12.75">
      <c r="A114" s="133"/>
      <c r="B114" s="172"/>
      <c r="C114" s="143"/>
      <c r="D114" s="143"/>
      <c r="E114" s="143"/>
      <c r="F114" s="172"/>
      <c r="G114" s="172"/>
      <c r="H114" s="172"/>
      <c r="I114" s="172"/>
      <c r="J114" s="172"/>
      <c r="K114" s="172"/>
      <c r="L114" s="172"/>
      <c r="M114" s="143"/>
    </row>
    <row r="115" spans="1:14" ht="15.75" hidden="1" outlineLevel="1">
      <c r="A115" s="183" t="s">
        <v>4903</v>
      </c>
      <c r="B115" s="13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44"/>
    </row>
    <row r="116" spans="1:14" ht="12.75" hidden="1" outlineLevel="1">
      <c r="A116" s="184" t="s">
        <v>4921</v>
      </c>
      <c r="B116" s="136">
        <f>'2015-16'!M116</f>
        <v>-994.1179999999996</v>
      </c>
      <c r="C116" s="106"/>
      <c r="D116" s="106">
        <f>-122.953+-40.212+-286.111+0.5+50+-122.76+-250.878+7</f>
        <v>-765.414</v>
      </c>
      <c r="E116" s="106"/>
      <c r="F116" s="106"/>
      <c r="G116" s="106"/>
      <c r="H116" s="106"/>
      <c r="I116" s="106"/>
      <c r="J116" s="106"/>
      <c r="K116" s="106"/>
      <c r="L116" s="106"/>
      <c r="M116" s="185">
        <f>+B116+SUM(C116:L116)</f>
        <v>-1759.5319999999997</v>
      </c>
      <c r="N116" s="135"/>
    </row>
    <row r="117" spans="1:14" ht="12.75" hidden="1" outlineLevel="1">
      <c r="A117" s="184"/>
      <c r="B117" s="13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85"/>
      <c r="N117" s="144"/>
    </row>
    <row r="118" spans="1:14" ht="12.75" hidden="1" outlineLevel="1">
      <c r="A118" s="184" t="s">
        <v>4905</v>
      </c>
      <c r="B118" s="136">
        <f>'2015-16'!M118</f>
        <v>6906.627</v>
      </c>
      <c r="C118" s="106"/>
      <c r="D118" s="106">
        <f>236+126+1012.254+-40.423</f>
        <v>1333.831</v>
      </c>
      <c r="E118" s="106"/>
      <c r="F118" s="106"/>
      <c r="G118" s="106"/>
      <c r="H118" s="106"/>
      <c r="I118" s="106"/>
      <c r="J118" s="106"/>
      <c r="K118" s="106"/>
      <c r="L118" s="106"/>
      <c r="M118" s="185">
        <f>+B118+SUM(C118:L118)</f>
        <v>8240.458</v>
      </c>
      <c r="N118" s="135"/>
    </row>
    <row r="119" spans="1:14" ht="15" hidden="1" outlineLevel="1">
      <c r="A119" s="186"/>
      <c r="B119" s="13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44"/>
    </row>
    <row r="120" spans="1:14" ht="15.75" hidden="1" outlineLevel="1">
      <c r="A120" s="183" t="s">
        <v>5216</v>
      </c>
      <c r="B120" s="130">
        <f aca="true" t="shared" si="34" ref="B120:M120">+SUM(B113:B119)</f>
        <v>22012.898999999998</v>
      </c>
      <c r="C120" s="145">
        <f t="shared" si="34"/>
        <v>0</v>
      </c>
      <c r="D120" s="145">
        <f t="shared" si="34"/>
        <v>568.4169999999999</v>
      </c>
      <c r="E120" s="145">
        <f t="shared" si="34"/>
        <v>0</v>
      </c>
      <c r="F120" s="145">
        <f t="shared" si="34"/>
        <v>186</v>
      </c>
      <c r="G120" s="145">
        <f t="shared" si="34"/>
        <v>-2</v>
      </c>
      <c r="H120" s="145">
        <f t="shared" si="34"/>
        <v>-448</v>
      </c>
      <c r="I120" s="145">
        <f t="shared" si="34"/>
        <v>2</v>
      </c>
      <c r="J120" s="145">
        <f t="shared" si="34"/>
        <v>-448</v>
      </c>
      <c r="K120" s="145">
        <f t="shared" si="34"/>
        <v>-10</v>
      </c>
      <c r="L120" s="145">
        <f t="shared" si="34"/>
        <v>0</v>
      </c>
      <c r="M120" s="145">
        <f t="shared" si="34"/>
        <v>21861.316</v>
      </c>
      <c r="N120" s="135"/>
    </row>
    <row r="121" spans="1:14" ht="15" hidden="1" outlineLevel="1">
      <c r="A121" s="186"/>
      <c r="B121" s="13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44"/>
    </row>
    <row r="122" spans="1:14" ht="12.75" hidden="1" outlineLevel="1">
      <c r="A122" s="187" t="s">
        <v>4909</v>
      </c>
      <c r="B122" s="13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44"/>
    </row>
    <row r="123" spans="1:14" ht="25.5" hidden="1" outlineLevel="1">
      <c r="A123" s="184" t="s">
        <v>4910</v>
      </c>
      <c r="B123" s="136">
        <f>'2015-16'!M123</f>
        <v>0</v>
      </c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85">
        <f>+B123+SUM(C123:L123)</f>
        <v>0</v>
      </c>
      <c r="N123" s="135"/>
    </row>
    <row r="124" spans="1:14" ht="12.75" hidden="1" outlineLevel="1">
      <c r="A124" s="184" t="s">
        <v>4922</v>
      </c>
      <c r="B124" s="136">
        <f>'2015-16'!M124</f>
        <v>0</v>
      </c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85">
        <f>+B124+SUM(C124:L124)</f>
        <v>0</v>
      </c>
      <c r="N124" s="135"/>
    </row>
    <row r="125" spans="1:14" ht="15" hidden="1" outlineLevel="1">
      <c r="A125" s="186"/>
      <c r="B125" s="13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44"/>
    </row>
    <row r="126" spans="1:14" ht="15.75" hidden="1" outlineLevel="1">
      <c r="A126" s="183" t="s">
        <v>4912</v>
      </c>
      <c r="B126" s="130">
        <f>+SUM(B120,B123,B124)</f>
        <v>22012.898999999998</v>
      </c>
      <c r="C126" s="130">
        <f aca="true" t="shared" si="35" ref="C126:M126">+SUM(C120,C123,C124)</f>
        <v>0</v>
      </c>
      <c r="D126" s="145">
        <f t="shared" si="35"/>
        <v>568.4169999999999</v>
      </c>
      <c r="E126" s="145">
        <f t="shared" si="35"/>
        <v>0</v>
      </c>
      <c r="F126" s="145">
        <f t="shared" si="35"/>
        <v>186</v>
      </c>
      <c r="G126" s="145">
        <f t="shared" si="35"/>
        <v>-2</v>
      </c>
      <c r="H126" s="145">
        <f t="shared" si="35"/>
        <v>-448</v>
      </c>
      <c r="I126" s="145">
        <f t="shared" si="35"/>
        <v>2</v>
      </c>
      <c r="J126" s="145">
        <f t="shared" si="35"/>
        <v>-448</v>
      </c>
      <c r="K126" s="145">
        <f t="shared" si="35"/>
        <v>-10</v>
      </c>
      <c r="L126" s="145">
        <f t="shared" si="35"/>
        <v>0</v>
      </c>
      <c r="M126" s="145">
        <f t="shared" si="35"/>
        <v>21861.316</v>
      </c>
      <c r="N126" s="146"/>
    </row>
    <row r="127" spans="1:14" ht="15" hidden="1" outlineLevel="1">
      <c r="A127" s="186"/>
      <c r="B127" s="13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44"/>
    </row>
    <row r="128" spans="1:14" ht="15" hidden="1" outlineLevel="1">
      <c r="A128" s="186"/>
      <c r="B128" s="13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44"/>
    </row>
    <row r="129" spans="1:14" ht="15.75" hidden="1" outlineLevel="1">
      <c r="A129" s="183" t="s">
        <v>4913</v>
      </c>
      <c r="B129" s="130">
        <f>+SUM(B130:B133)</f>
        <v>-22042.784</v>
      </c>
      <c r="C129" s="130">
        <f aca="true" t="shared" si="36" ref="C129:M129">+SUM(C130:C133)</f>
        <v>0</v>
      </c>
      <c r="D129" s="145">
        <f t="shared" si="36"/>
        <v>151.584</v>
      </c>
      <c r="E129" s="145">
        <f t="shared" si="36"/>
        <v>0</v>
      </c>
      <c r="F129" s="145">
        <f t="shared" si="36"/>
        <v>0</v>
      </c>
      <c r="G129" s="145">
        <f t="shared" si="36"/>
        <v>0</v>
      </c>
      <c r="H129" s="145">
        <f t="shared" si="36"/>
        <v>0</v>
      </c>
      <c r="I129" s="145">
        <f t="shared" si="36"/>
        <v>0</v>
      </c>
      <c r="J129" s="145">
        <f t="shared" si="36"/>
        <v>0</v>
      </c>
      <c r="K129" s="145">
        <f t="shared" si="36"/>
        <v>0</v>
      </c>
      <c r="L129" s="145">
        <f t="shared" si="36"/>
        <v>0</v>
      </c>
      <c r="M129" s="145">
        <f t="shared" si="36"/>
        <v>-21891.2</v>
      </c>
      <c r="N129" s="135"/>
    </row>
    <row r="130" spans="1:14" ht="12.75" hidden="1" outlineLevel="1">
      <c r="A130" s="184" t="s">
        <v>4914</v>
      </c>
      <c r="B130" s="136">
        <f>'2015-16'!M130</f>
        <v>-8869.75</v>
      </c>
      <c r="C130" s="106"/>
      <c r="D130" s="106">
        <v>443.488</v>
      </c>
      <c r="E130" s="106"/>
      <c r="F130" s="106"/>
      <c r="G130" s="106"/>
      <c r="H130" s="106"/>
      <c r="I130" s="106"/>
      <c r="J130" s="106"/>
      <c r="K130" s="106"/>
      <c r="L130" s="106"/>
      <c r="M130" s="185">
        <f>+B130+SUM(C130:L130)</f>
        <v>-8426.262</v>
      </c>
      <c r="N130" s="135"/>
    </row>
    <row r="131" spans="1:14" ht="12.75" hidden="1" outlineLevel="1">
      <c r="A131" s="184" t="s">
        <v>2204</v>
      </c>
      <c r="B131" s="136">
        <f>'2015-16'!M131</f>
        <v>-11638.034</v>
      </c>
      <c r="C131" s="106"/>
      <c r="D131" s="106">
        <f>-284.904+-7</f>
        <v>-291.904</v>
      </c>
      <c r="E131" s="106"/>
      <c r="F131" s="106"/>
      <c r="G131" s="106"/>
      <c r="H131" s="106"/>
      <c r="I131" s="106"/>
      <c r="J131" s="106"/>
      <c r="K131" s="106"/>
      <c r="L131" s="106"/>
      <c r="M131" s="185">
        <f>+B131+SUM(C131:L131)</f>
        <v>-11929.938</v>
      </c>
      <c r="N131" s="135"/>
    </row>
    <row r="132" spans="1:14" ht="12.75" hidden="1" outlineLevel="1">
      <c r="A132" s="188" t="s">
        <v>5218</v>
      </c>
      <c r="B132" s="136">
        <f>'2015-16'!M132</f>
        <v>-1535</v>
      </c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85">
        <f>+B132+SUM(C132:L132)</f>
        <v>-1535</v>
      </c>
      <c r="N132" s="135"/>
    </row>
    <row r="133" spans="1:14" ht="12.75" hidden="1" outlineLevel="1">
      <c r="A133" s="188" t="s">
        <v>5219</v>
      </c>
      <c r="B133" s="136">
        <f>'2015-16'!M133</f>
        <v>0</v>
      </c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85">
        <f>+B133+SUM(C133:L133)</f>
        <v>0</v>
      </c>
      <c r="N133" s="135"/>
    </row>
    <row r="134" spans="1:14" ht="12.75" hidden="1" outlineLevel="1">
      <c r="A134" s="184"/>
      <c r="B134" s="13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44"/>
    </row>
    <row r="135" spans="1:14" ht="12.75" hidden="1" outlineLevel="1">
      <c r="A135" s="184" t="s">
        <v>4915</v>
      </c>
      <c r="B135" s="136">
        <f>+SUM(B129,B126)</f>
        <v>-29.885000000002037</v>
      </c>
      <c r="C135" s="106">
        <f aca="true" t="shared" si="37" ref="C135:M135">+SUM(C129,C126)</f>
        <v>0</v>
      </c>
      <c r="D135" s="106">
        <f t="shared" si="37"/>
        <v>720.001</v>
      </c>
      <c r="E135" s="106">
        <f t="shared" si="37"/>
        <v>0</v>
      </c>
      <c r="F135" s="106">
        <f t="shared" si="37"/>
        <v>186</v>
      </c>
      <c r="G135" s="106">
        <f t="shared" si="37"/>
        <v>-2</v>
      </c>
      <c r="H135" s="106">
        <f t="shared" si="37"/>
        <v>-448</v>
      </c>
      <c r="I135" s="106">
        <f t="shared" si="37"/>
        <v>2</v>
      </c>
      <c r="J135" s="106">
        <f t="shared" si="37"/>
        <v>-448</v>
      </c>
      <c r="K135" s="106">
        <f t="shared" si="37"/>
        <v>-10</v>
      </c>
      <c r="L135" s="106">
        <f t="shared" si="37"/>
        <v>0</v>
      </c>
      <c r="M135" s="106">
        <f t="shared" si="37"/>
        <v>-29.884000000001834</v>
      </c>
      <c r="N135" s="135"/>
    </row>
    <row r="136" ht="12.75" collapsed="1"/>
  </sheetData>
  <autoFilter ref="A4:N114"/>
  <mergeCells count="1">
    <mergeCell ref="A1:N1"/>
  </mergeCells>
  <conditionalFormatting sqref="N112 N107 N105 N97 N87 N73 N62 N64 N54 N25 N23 N19 N3:N4 N6 N1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10" useFirstPageNumber="1" fitToHeight="3" horizontalDpi="600" verticalDpi="600" orientation="landscape" paperSize="9" scale="75" r:id="rId1"/>
  <headerFooter alignWithMargins="0">
    <oddHeader>&amp;R&amp;16Appendix 2</oddHeader>
    <oddFooter>&amp;C&amp;P</oddFooter>
  </headerFooter>
  <rowBreaks count="2" manualBreakCount="2">
    <brk id="40" max="14" man="1"/>
    <brk id="8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6"/>
  <sheetViews>
    <sheetView zoomScale="70" zoomScaleNormal="7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37" sqref="A1:N137"/>
    </sheetView>
  </sheetViews>
  <sheetFormatPr defaultColWidth="9.140625" defaultRowHeight="12.75" outlineLevelRow="1"/>
  <cols>
    <col min="1" max="1" width="34.00390625" style="20" customWidth="1"/>
    <col min="2" max="2" width="12.7109375" style="8" customWidth="1"/>
    <col min="3" max="3" width="13.8515625" style="8" hidden="1" customWidth="1"/>
    <col min="4" max="4" width="15.140625" style="8" hidden="1" customWidth="1"/>
    <col min="5" max="5" width="17.00390625" style="8" hidden="1" customWidth="1"/>
    <col min="6" max="6" width="14.7109375" style="8" customWidth="1"/>
    <col min="7" max="10" width="12.7109375" style="8" customWidth="1"/>
    <col min="11" max="12" width="14.140625" style="8" customWidth="1"/>
    <col min="13" max="13" width="12.7109375" style="8" customWidth="1"/>
    <col min="14" max="14" width="11.7109375" style="8" bestFit="1" customWidth="1"/>
    <col min="15" max="16" width="9.140625" style="8" hidden="1" customWidth="1"/>
    <col min="17" max="17" width="76.8515625" style="57" hidden="1" customWidth="1" collapsed="1"/>
    <col min="18" max="18" width="18.00390625" style="73" hidden="1" customWidth="1" collapsed="1"/>
    <col min="19" max="19" width="16.421875" style="49" hidden="1" customWidth="1"/>
    <col min="20" max="20" width="13.28125" style="8" hidden="1" customWidth="1"/>
    <col min="21" max="21" width="0" style="8" hidden="1" customWidth="1"/>
    <col min="22" max="22" width="14.421875" style="80" hidden="1" customWidth="1"/>
    <col min="23" max="38" width="0" style="8" hidden="1" customWidth="1"/>
    <col min="39" max="16384" width="9.140625" style="8" customWidth="1"/>
  </cols>
  <sheetData>
    <row r="1" spans="1:19" ht="27.75">
      <c r="A1" s="210" t="s">
        <v>2364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Q1" s="50"/>
      <c r="R1" s="66"/>
      <c r="S1" s="43"/>
    </row>
    <row r="2" spans="1:22" ht="45.75" customHeight="1">
      <c r="A2" s="22"/>
      <c r="B2" s="3" t="s">
        <v>5939</v>
      </c>
      <c r="C2" s="118" t="s">
        <v>4928</v>
      </c>
      <c r="D2" s="118" t="s">
        <v>4929</v>
      </c>
      <c r="E2" s="118" t="s">
        <v>4930</v>
      </c>
      <c r="F2" s="4" t="s">
        <v>2142</v>
      </c>
      <c r="G2" s="4" t="s">
        <v>2134</v>
      </c>
      <c r="H2" s="4" t="s">
        <v>2135</v>
      </c>
      <c r="I2" s="4" t="s">
        <v>2136</v>
      </c>
      <c r="J2" s="4" t="s">
        <v>2137</v>
      </c>
      <c r="K2" s="4" t="s">
        <v>2138</v>
      </c>
      <c r="L2" s="4" t="s">
        <v>2363</v>
      </c>
      <c r="M2" s="4" t="s">
        <v>2812</v>
      </c>
      <c r="N2" s="2" t="s">
        <v>2226</v>
      </c>
      <c r="Q2" s="77" t="s">
        <v>2232</v>
      </c>
      <c r="R2" s="78"/>
      <c r="S2" s="77" t="s">
        <v>5933</v>
      </c>
      <c r="T2" s="77" t="s">
        <v>5935</v>
      </c>
      <c r="V2" s="77" t="s">
        <v>5934</v>
      </c>
    </row>
    <row r="3" spans="1:19" ht="13.5" customHeight="1">
      <c r="A3" s="41"/>
      <c r="B3" s="14" t="s">
        <v>2207</v>
      </c>
      <c r="C3" s="119"/>
      <c r="D3" s="119"/>
      <c r="E3" s="119"/>
      <c r="F3" s="5" t="s">
        <v>2207</v>
      </c>
      <c r="G3" s="5" t="s">
        <v>2207</v>
      </c>
      <c r="H3" s="5" t="s">
        <v>2207</v>
      </c>
      <c r="I3" s="5" t="s">
        <v>2207</v>
      </c>
      <c r="J3" s="5" t="s">
        <v>2207</v>
      </c>
      <c r="K3" s="5" t="s">
        <v>2207</v>
      </c>
      <c r="L3" s="5" t="s">
        <v>2207</v>
      </c>
      <c r="M3" s="5" t="s">
        <v>2207</v>
      </c>
      <c r="N3" s="3"/>
      <c r="Q3" s="51"/>
      <c r="R3" s="67"/>
      <c r="S3" s="44"/>
    </row>
    <row r="4" spans="1:19" ht="12.75">
      <c r="A4" s="15" t="s">
        <v>2151</v>
      </c>
      <c r="B4" s="24">
        <f>+B6+B13+B19</f>
        <v>-475</v>
      </c>
      <c r="C4" s="25">
        <f>+C6+C13+C19</f>
        <v>0</v>
      </c>
      <c r="D4" s="25">
        <f>+D6+D13+D19</f>
        <v>0</v>
      </c>
      <c r="E4" s="25">
        <f>+E6+E13+E19</f>
        <v>0</v>
      </c>
      <c r="F4" s="25">
        <f aca="true" t="shared" si="0" ref="F4:L4">+F6+F13+F19</f>
        <v>0</v>
      </c>
      <c r="G4" s="25">
        <f t="shared" si="0"/>
        <v>8</v>
      </c>
      <c r="H4" s="25">
        <f t="shared" si="0"/>
        <v>-26</v>
      </c>
      <c r="I4" s="25">
        <f t="shared" si="0"/>
        <v>2</v>
      </c>
      <c r="J4" s="25">
        <f t="shared" si="0"/>
        <v>28</v>
      </c>
      <c r="K4" s="25">
        <f t="shared" si="0"/>
        <v>-9</v>
      </c>
      <c r="L4" s="25">
        <f t="shared" si="0"/>
        <v>0</v>
      </c>
      <c r="M4" s="25">
        <f>+M6+M13+M19</f>
        <v>-472</v>
      </c>
      <c r="N4" s="58">
        <f>+(M4-B4)/B4</f>
        <v>-0.00631578947368421</v>
      </c>
      <c r="Q4" s="52"/>
      <c r="R4" s="68"/>
      <c r="S4" s="45"/>
    </row>
    <row r="5" spans="1:19" ht="12.75">
      <c r="A5" s="16"/>
      <c r="B5" s="26"/>
      <c r="C5" s="27"/>
      <c r="D5" s="27"/>
      <c r="E5" s="27"/>
      <c r="F5" s="27"/>
      <c r="G5" s="27"/>
      <c r="H5" s="27"/>
      <c r="I5" s="27"/>
      <c r="J5" s="27"/>
      <c r="K5" s="27"/>
      <c r="L5" s="59"/>
      <c r="M5" s="59"/>
      <c r="N5" s="9"/>
      <c r="Q5" s="53"/>
      <c r="R5" s="69"/>
      <c r="S5" s="46"/>
    </row>
    <row r="6" spans="1:22" ht="12.75">
      <c r="A6" s="16" t="s">
        <v>2152</v>
      </c>
      <c r="B6" s="26">
        <f aca="true" t="shared" si="1" ref="B6:L6">+SUM(B7:B11)</f>
        <v>1537</v>
      </c>
      <c r="C6" s="28">
        <f t="shared" si="1"/>
        <v>0</v>
      </c>
      <c r="D6" s="28">
        <f t="shared" si="1"/>
        <v>0</v>
      </c>
      <c r="E6" s="28">
        <f t="shared" si="1"/>
        <v>0</v>
      </c>
      <c r="F6" s="28">
        <f t="shared" si="1"/>
        <v>0</v>
      </c>
      <c r="G6" s="28">
        <f t="shared" si="1"/>
        <v>0</v>
      </c>
      <c r="H6" s="28">
        <f t="shared" si="1"/>
        <v>0</v>
      </c>
      <c r="I6" s="28">
        <f t="shared" si="1"/>
        <v>0</v>
      </c>
      <c r="J6" s="28">
        <f t="shared" si="1"/>
        <v>-1</v>
      </c>
      <c r="K6" s="28">
        <f t="shared" si="1"/>
        <v>-9</v>
      </c>
      <c r="L6" s="28">
        <f t="shared" si="1"/>
        <v>0</v>
      </c>
      <c r="M6" s="28">
        <f>+SUM(M7:M11)</f>
        <v>1527</v>
      </c>
      <c r="N6" s="60">
        <f aca="true" t="shared" si="2" ref="N6:N11">+(M6-B6)/B6</f>
        <v>-0.006506180871828237</v>
      </c>
      <c r="Q6" s="55" t="s">
        <v>5941</v>
      </c>
      <c r="R6" s="68" t="s">
        <v>5921</v>
      </c>
      <c r="S6" s="75">
        <v>1112862</v>
      </c>
      <c r="T6" s="76">
        <f>S6-B6*1000</f>
        <v>-424138</v>
      </c>
      <c r="V6" s="80">
        <v>2192117</v>
      </c>
    </row>
    <row r="7" spans="1:19" ht="12.75">
      <c r="A7" s="6" t="s">
        <v>2153</v>
      </c>
      <c r="B7" s="29">
        <f>'2016-17'!M8</f>
        <v>-12</v>
      </c>
      <c r="C7" s="30"/>
      <c r="D7" s="30"/>
      <c r="E7" s="30"/>
      <c r="F7" s="30"/>
      <c r="G7" s="30"/>
      <c r="H7" s="30"/>
      <c r="I7" s="30"/>
      <c r="J7" s="30"/>
      <c r="K7" s="30">
        <v>-9</v>
      </c>
      <c r="L7" s="30"/>
      <c r="M7" s="30">
        <f>+B7+SUM(C7:L7)</f>
        <v>-21</v>
      </c>
      <c r="N7" s="61">
        <f t="shared" si="2"/>
        <v>0.75</v>
      </c>
      <c r="R7" s="70"/>
      <c r="S7" s="47"/>
    </row>
    <row r="8" spans="1:19" ht="12.75">
      <c r="A8" s="6" t="s">
        <v>2154</v>
      </c>
      <c r="B8" s="29">
        <f>'2016-17'!M9</f>
        <v>347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>
        <f>+B8+SUM(C8:L8)</f>
        <v>347</v>
      </c>
      <c r="N8" s="61">
        <f t="shared" si="2"/>
        <v>0</v>
      </c>
      <c r="Q8" s="55"/>
      <c r="R8" s="70"/>
      <c r="S8" s="47"/>
    </row>
    <row r="9" spans="1:19" ht="12.75">
      <c r="A9" s="6" t="s">
        <v>2224</v>
      </c>
      <c r="B9" s="29">
        <f>'2016-17'!M10</f>
        <v>455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>
        <f>+B9+SUM(C9:L9)</f>
        <v>455</v>
      </c>
      <c r="N9" s="61">
        <f t="shared" si="2"/>
        <v>0</v>
      </c>
      <c r="Q9" s="55"/>
      <c r="R9" s="70"/>
      <c r="S9" s="47"/>
    </row>
    <row r="10" spans="1:19" ht="12.75">
      <c r="A10" s="6" t="s">
        <v>2155</v>
      </c>
      <c r="B10" s="29">
        <f>'2016-17'!M11</f>
        <v>-36</v>
      </c>
      <c r="C10" s="30"/>
      <c r="D10" s="30"/>
      <c r="E10" s="30"/>
      <c r="F10" s="30"/>
      <c r="G10" s="30"/>
      <c r="H10" s="30"/>
      <c r="I10" s="30"/>
      <c r="J10" s="30">
        <v>-1</v>
      </c>
      <c r="K10" s="30"/>
      <c r="L10" s="30"/>
      <c r="M10" s="30">
        <f>+B10+SUM(C10:L10)</f>
        <v>-37</v>
      </c>
      <c r="N10" s="61">
        <f t="shared" si="2"/>
        <v>0.027777777777777776</v>
      </c>
      <c r="Q10" s="55"/>
      <c r="R10" s="70"/>
      <c r="S10" s="47"/>
    </row>
    <row r="11" spans="1:19" ht="12.75">
      <c r="A11" s="6" t="s">
        <v>2215</v>
      </c>
      <c r="B11" s="29">
        <f>'2016-17'!M12</f>
        <v>783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>
        <f>+B11+SUM(C11:L11)</f>
        <v>783</v>
      </c>
      <c r="N11" s="61">
        <f t="shared" si="2"/>
        <v>0</v>
      </c>
      <c r="Q11" s="55"/>
      <c r="R11" s="70"/>
      <c r="S11" s="47"/>
    </row>
    <row r="12" spans="1:19" ht="12.75">
      <c r="A12" s="16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9"/>
      <c r="Q12" s="53"/>
      <c r="R12" s="69"/>
      <c r="S12" s="46"/>
    </row>
    <row r="13" spans="1:22" ht="12.75">
      <c r="A13" s="18" t="s">
        <v>2366</v>
      </c>
      <c r="B13" s="26">
        <f aca="true" t="shared" si="3" ref="B13:L13">+SUM(B14:B17)</f>
        <v>-5350</v>
      </c>
      <c r="C13" s="27">
        <f t="shared" si="3"/>
        <v>0</v>
      </c>
      <c r="D13" s="27">
        <f t="shared" si="3"/>
        <v>0</v>
      </c>
      <c r="E13" s="27">
        <f t="shared" si="3"/>
        <v>0</v>
      </c>
      <c r="F13" s="27">
        <f t="shared" si="3"/>
        <v>0</v>
      </c>
      <c r="G13" s="27">
        <f t="shared" si="3"/>
        <v>8</v>
      </c>
      <c r="H13" s="27">
        <f t="shared" si="3"/>
        <v>-10</v>
      </c>
      <c r="I13" s="27">
        <f t="shared" si="3"/>
        <v>2</v>
      </c>
      <c r="J13" s="27">
        <f t="shared" si="3"/>
        <v>29</v>
      </c>
      <c r="K13" s="27">
        <f t="shared" si="3"/>
        <v>0</v>
      </c>
      <c r="L13" s="27">
        <f t="shared" si="3"/>
        <v>0</v>
      </c>
      <c r="M13" s="27">
        <f>+SUM(M14:M17)</f>
        <v>-5321</v>
      </c>
      <c r="N13" s="60">
        <f>+(M13-B13)/B13</f>
        <v>-0.005420560747663551</v>
      </c>
      <c r="Q13" s="55" t="s">
        <v>5942</v>
      </c>
      <c r="R13" s="68" t="s">
        <v>5923</v>
      </c>
      <c r="S13" s="75">
        <v>-3784444</v>
      </c>
      <c r="T13" s="76">
        <f>S13-B13*1000</f>
        <v>1565556</v>
      </c>
      <c r="V13" s="80">
        <v>-4398865</v>
      </c>
    </row>
    <row r="14" spans="1:19" ht="12.75">
      <c r="A14" s="12" t="s">
        <v>2217</v>
      </c>
      <c r="B14" s="29">
        <f>'2016-17'!M15</f>
        <v>-6176</v>
      </c>
      <c r="C14" s="32"/>
      <c r="D14" s="32"/>
      <c r="E14" s="32"/>
      <c r="F14" s="32"/>
      <c r="G14" s="32"/>
      <c r="H14" s="32"/>
      <c r="I14" s="32">
        <v>2</v>
      </c>
      <c r="J14" s="32">
        <v>29</v>
      </c>
      <c r="K14" s="32"/>
      <c r="L14" s="32"/>
      <c r="M14" s="30">
        <f>+B14+SUM(C14:L14)</f>
        <v>-6145</v>
      </c>
      <c r="N14" s="61">
        <f>+(M14-B14)/B14</f>
        <v>-0.005019430051813471</v>
      </c>
      <c r="R14" s="70"/>
      <c r="S14" s="47"/>
    </row>
    <row r="15" spans="1:19" ht="12.75">
      <c r="A15" s="12" t="s">
        <v>2218</v>
      </c>
      <c r="B15" s="29">
        <f>'2016-17'!M16</f>
        <v>475</v>
      </c>
      <c r="C15" s="32"/>
      <c r="D15" s="32"/>
      <c r="E15" s="32"/>
      <c r="F15" s="32"/>
      <c r="G15" s="32">
        <v>8</v>
      </c>
      <c r="H15" s="32"/>
      <c r="I15" s="32"/>
      <c r="J15" s="32"/>
      <c r="K15" s="32"/>
      <c r="L15" s="32"/>
      <c r="M15" s="30">
        <f>+B15+SUM(C15:L15)</f>
        <v>483</v>
      </c>
      <c r="N15" s="61">
        <f>+(M15-B15)/B15</f>
        <v>0.016842105263157894</v>
      </c>
      <c r="Q15" s="55"/>
      <c r="R15" s="70"/>
      <c r="S15" s="47"/>
    </row>
    <row r="16" spans="1:19" ht="12.75">
      <c r="A16" s="12" t="s">
        <v>2219</v>
      </c>
      <c r="B16" s="29">
        <f>'2016-17'!M17</f>
        <v>215</v>
      </c>
      <c r="C16" s="32"/>
      <c r="D16" s="32"/>
      <c r="E16" s="32"/>
      <c r="F16" s="32"/>
      <c r="G16" s="32"/>
      <c r="H16" s="32">
        <v>-10</v>
      </c>
      <c r="I16" s="32"/>
      <c r="J16" s="32"/>
      <c r="K16" s="32"/>
      <c r="L16" s="32"/>
      <c r="M16" s="30">
        <f>+B16+SUM(C16:L16)</f>
        <v>205</v>
      </c>
      <c r="N16" s="61">
        <f>+(M16-B16)/B16</f>
        <v>-0.046511627906976744</v>
      </c>
      <c r="Q16" s="55"/>
      <c r="R16" s="70"/>
      <c r="S16" s="47"/>
    </row>
    <row r="17" spans="1:19" ht="12.75">
      <c r="A17" s="12" t="s">
        <v>2224</v>
      </c>
      <c r="B17" s="29">
        <f>'2016-17'!M18</f>
        <v>136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0">
        <f>+B17+SUM(C17:L17)</f>
        <v>136</v>
      </c>
      <c r="N17" s="61">
        <f>+(M17-B17)/B17</f>
        <v>0</v>
      </c>
      <c r="Q17" s="55"/>
      <c r="R17" s="70"/>
      <c r="S17" s="47"/>
    </row>
    <row r="18" spans="1:19" ht="12.75">
      <c r="A18" s="17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9"/>
      <c r="Q18" s="53"/>
      <c r="R18" s="69"/>
      <c r="S18" s="46"/>
    </row>
    <row r="19" spans="1:22" ht="12.75">
      <c r="A19" s="18" t="s">
        <v>2367</v>
      </c>
      <c r="B19" s="26">
        <f aca="true" t="shared" si="4" ref="B19:M19">+SUM(B20:B21)</f>
        <v>3338</v>
      </c>
      <c r="C19" s="27">
        <f t="shared" si="4"/>
        <v>0</v>
      </c>
      <c r="D19" s="27">
        <f t="shared" si="4"/>
        <v>0</v>
      </c>
      <c r="E19" s="27">
        <f t="shared" si="4"/>
        <v>0</v>
      </c>
      <c r="F19" s="27">
        <f t="shared" si="4"/>
        <v>0</v>
      </c>
      <c r="G19" s="27">
        <f t="shared" si="4"/>
        <v>0</v>
      </c>
      <c r="H19" s="27">
        <f t="shared" si="4"/>
        <v>-16</v>
      </c>
      <c r="I19" s="27">
        <f t="shared" si="4"/>
        <v>0</v>
      </c>
      <c r="J19" s="27">
        <f t="shared" si="4"/>
        <v>0</v>
      </c>
      <c r="K19" s="27">
        <f t="shared" si="4"/>
        <v>0</v>
      </c>
      <c r="L19" s="27">
        <f t="shared" si="4"/>
        <v>0</v>
      </c>
      <c r="M19" s="27">
        <f t="shared" si="4"/>
        <v>3322</v>
      </c>
      <c r="N19" s="60">
        <f>+(M19-B19)/B19</f>
        <v>-0.004793289394847214</v>
      </c>
      <c r="Q19" s="55" t="s">
        <v>5943</v>
      </c>
      <c r="R19" s="68" t="s">
        <v>5924</v>
      </c>
      <c r="S19" s="75">
        <v>7031684</v>
      </c>
      <c r="T19" s="76">
        <f>S19-B19*1000</f>
        <v>3693684</v>
      </c>
      <c r="V19" s="80">
        <v>7375529</v>
      </c>
    </row>
    <row r="20" spans="1:19" ht="12.75">
      <c r="A20" s="7" t="s">
        <v>5910</v>
      </c>
      <c r="B20" s="29">
        <f>'2016-17'!M21</f>
        <v>590</v>
      </c>
      <c r="C20" s="32"/>
      <c r="D20" s="32"/>
      <c r="E20" s="32"/>
      <c r="F20" s="32"/>
      <c r="G20" s="32"/>
      <c r="H20" s="32">
        <v>-6</v>
      </c>
      <c r="I20" s="32"/>
      <c r="J20" s="32"/>
      <c r="K20" s="32"/>
      <c r="L20" s="32"/>
      <c r="M20" s="30">
        <f>+B20+SUM(C20:L20)</f>
        <v>584</v>
      </c>
      <c r="N20" s="61">
        <f>+(M20-B20)/B20</f>
        <v>-0.010169491525423728</v>
      </c>
      <c r="Q20" s="55"/>
      <c r="R20" s="70"/>
      <c r="S20" s="47"/>
    </row>
    <row r="21" spans="1:19" ht="12.75">
      <c r="A21" s="7" t="s">
        <v>5911</v>
      </c>
      <c r="B21" s="29">
        <f>'2016-17'!M22</f>
        <v>2748</v>
      </c>
      <c r="C21" s="32"/>
      <c r="D21" s="32"/>
      <c r="E21" s="32"/>
      <c r="F21" s="32"/>
      <c r="G21" s="32"/>
      <c r="H21" s="32">
        <v>-10</v>
      </c>
      <c r="I21" s="32"/>
      <c r="J21" s="32"/>
      <c r="K21" s="32"/>
      <c r="L21" s="32"/>
      <c r="M21" s="30">
        <f>+B21+SUM(C21:L21)</f>
        <v>2738</v>
      </c>
      <c r="N21" s="61">
        <f>+(M21-B21)/B21</f>
        <v>-0.00363901018922853</v>
      </c>
      <c r="Q21" s="55"/>
      <c r="R21" s="70"/>
      <c r="S21" s="47"/>
    </row>
    <row r="22" spans="1:19" ht="12.75">
      <c r="A22" s="19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1"/>
      <c r="Q22" s="53"/>
      <c r="R22" s="69"/>
      <c r="S22" s="46"/>
    </row>
    <row r="23" spans="1:19" ht="25.5">
      <c r="A23" s="84" t="s">
        <v>2368</v>
      </c>
      <c r="B23" s="24">
        <f>+B25+B33+B40+B47+B54</f>
        <v>2747.39</v>
      </c>
      <c r="C23" s="25">
        <f>+C25+C33+C40+C47+C54</f>
        <v>0</v>
      </c>
      <c r="D23" s="25">
        <f>+D25+D33+D40+D47+D54</f>
        <v>0</v>
      </c>
      <c r="E23" s="25">
        <f>+E25+E33+E40+E47+E54</f>
        <v>0</v>
      </c>
      <c r="F23" s="25">
        <f>+F25+F33+F40+F47+F54</f>
        <v>25</v>
      </c>
      <c r="G23" s="25">
        <f aca="true" t="shared" si="5" ref="G23:M23">+G25+G33+G40+G47+G54</f>
        <v>0</v>
      </c>
      <c r="H23" s="25">
        <f t="shared" si="5"/>
        <v>-66</v>
      </c>
      <c r="I23" s="25">
        <f t="shared" si="5"/>
        <v>0</v>
      </c>
      <c r="J23" s="25">
        <f t="shared" si="5"/>
        <v>-57</v>
      </c>
      <c r="K23" s="25">
        <f t="shared" si="5"/>
        <v>0</v>
      </c>
      <c r="L23" s="25">
        <f t="shared" si="5"/>
        <v>0</v>
      </c>
      <c r="M23" s="25">
        <f t="shared" si="5"/>
        <v>2649.39</v>
      </c>
      <c r="N23" s="58">
        <f>+(M23-B23)/B23</f>
        <v>-0.035670217915912926</v>
      </c>
      <c r="Q23" s="52"/>
      <c r="R23" s="68"/>
      <c r="S23" s="45"/>
    </row>
    <row r="24" spans="1:19" ht="12.75">
      <c r="A24" s="16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0"/>
      <c r="N24" s="9"/>
      <c r="Q24" s="53"/>
      <c r="R24" s="69"/>
      <c r="S24" s="46"/>
    </row>
    <row r="25" spans="1:22" ht="12.75">
      <c r="A25" s="16" t="s">
        <v>2139</v>
      </c>
      <c r="B25" s="26">
        <f>+SUM(B26:B31)</f>
        <v>-47</v>
      </c>
      <c r="C25" s="28">
        <f>+SUM(C26:C31)</f>
        <v>0</v>
      </c>
      <c r="D25" s="28">
        <f>+SUM(D26:D31)</f>
        <v>0</v>
      </c>
      <c r="E25" s="28">
        <f>+SUM(E26:E31)</f>
        <v>0</v>
      </c>
      <c r="F25" s="28">
        <f>+SUM(F26:F31)</f>
        <v>0</v>
      </c>
      <c r="G25" s="28">
        <f aca="true" t="shared" si="6" ref="G25:L25">+SUM(G26:G31)</f>
        <v>0</v>
      </c>
      <c r="H25" s="28">
        <f t="shared" si="6"/>
        <v>0</v>
      </c>
      <c r="I25" s="28">
        <f t="shared" si="6"/>
        <v>0</v>
      </c>
      <c r="J25" s="28">
        <f t="shared" si="6"/>
        <v>0</v>
      </c>
      <c r="K25" s="28">
        <f t="shared" si="6"/>
        <v>0</v>
      </c>
      <c r="L25" s="28">
        <f t="shared" si="6"/>
        <v>0</v>
      </c>
      <c r="M25" s="28">
        <f>+SUM(M26:M31)</f>
        <v>-47</v>
      </c>
      <c r="N25" s="60">
        <f aca="true" t="shared" si="7" ref="N25:N31">+(M25-B25)/B25</f>
        <v>0</v>
      </c>
      <c r="Q25" s="55" t="s">
        <v>5944</v>
      </c>
      <c r="R25" s="68" t="s">
        <v>5925</v>
      </c>
      <c r="S25" s="75">
        <v>2677371</v>
      </c>
      <c r="T25" s="76">
        <f>S25-B25*1000</f>
        <v>2724371</v>
      </c>
      <c r="V25" s="80">
        <v>419432</v>
      </c>
    </row>
    <row r="26" spans="1:19" ht="12.75">
      <c r="A26" s="6" t="s">
        <v>2141</v>
      </c>
      <c r="B26" s="29">
        <f>'2016-17'!M27</f>
        <v>23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0">
        <f aca="true" t="shared" si="8" ref="M26:M31">+B26+SUM(C26:L26)</f>
        <v>23</v>
      </c>
      <c r="N26" s="61">
        <f t="shared" si="7"/>
        <v>0</v>
      </c>
      <c r="R26" s="71"/>
      <c r="S26" s="48"/>
    </row>
    <row r="27" spans="1:19" ht="12.75">
      <c r="A27" s="6" t="s">
        <v>2143</v>
      </c>
      <c r="B27" s="29">
        <f>'2016-17'!M28</f>
        <v>-60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0">
        <f t="shared" si="8"/>
        <v>-60</v>
      </c>
      <c r="N27" s="61">
        <f t="shared" si="7"/>
        <v>0</v>
      </c>
      <c r="Q27" s="55"/>
      <c r="R27" s="71"/>
      <c r="S27" s="48"/>
    </row>
    <row r="28" spans="1:19" ht="12.75">
      <c r="A28" s="6" t="s">
        <v>2144</v>
      </c>
      <c r="B28" s="29">
        <f>'2016-17'!M29</f>
        <v>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0">
        <f t="shared" si="8"/>
        <v>7</v>
      </c>
      <c r="N28" s="61">
        <f t="shared" si="7"/>
        <v>0</v>
      </c>
      <c r="Q28" s="55"/>
      <c r="R28" s="71"/>
      <c r="S28" s="48"/>
    </row>
    <row r="29" spans="1:19" ht="12.75">
      <c r="A29" s="6" t="s">
        <v>2140</v>
      </c>
      <c r="B29" s="29">
        <f>'2016-17'!M30</f>
        <v>-64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0">
        <f t="shared" si="8"/>
        <v>-64</v>
      </c>
      <c r="N29" s="61">
        <f t="shared" si="7"/>
        <v>0</v>
      </c>
      <c r="Q29" s="55"/>
      <c r="R29" s="71"/>
      <c r="S29" s="48"/>
    </row>
    <row r="30" spans="1:19" ht="12.75">
      <c r="A30" s="6" t="s">
        <v>2145</v>
      </c>
      <c r="B30" s="29">
        <f>'2016-17'!M31</f>
        <v>175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0">
        <f t="shared" si="8"/>
        <v>175</v>
      </c>
      <c r="N30" s="61">
        <f t="shared" si="7"/>
        <v>0</v>
      </c>
      <c r="Q30" s="55"/>
      <c r="R30" s="71"/>
      <c r="S30" s="48"/>
    </row>
    <row r="31" spans="1:19" ht="12.75">
      <c r="A31" s="6" t="s">
        <v>5912</v>
      </c>
      <c r="B31" s="29">
        <f>'2016-17'!M32</f>
        <v>-128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0">
        <f t="shared" si="8"/>
        <v>-128</v>
      </c>
      <c r="N31" s="61">
        <f t="shared" si="7"/>
        <v>0</v>
      </c>
      <c r="Q31" s="55"/>
      <c r="R31" s="71"/>
      <c r="S31" s="48"/>
    </row>
    <row r="32" spans="1:19" ht="12.75">
      <c r="A32" s="6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0"/>
      <c r="N32" s="61"/>
      <c r="Q32" s="55"/>
      <c r="R32" s="71"/>
      <c r="S32" s="48"/>
    </row>
    <row r="33" spans="1:22" ht="25.5">
      <c r="A33" s="16" t="s">
        <v>2369</v>
      </c>
      <c r="B33" s="26">
        <f>SUM(B34:B38)</f>
        <v>557.39</v>
      </c>
      <c r="C33" s="27">
        <f>SUM(C34:C38)</f>
        <v>0</v>
      </c>
      <c r="D33" s="27">
        <f>SUM(D34:D38)</f>
        <v>0</v>
      </c>
      <c r="E33" s="27">
        <f>SUM(E34:E38)</f>
        <v>0</v>
      </c>
      <c r="F33" s="27">
        <f>SUM(F34:F38)</f>
        <v>25</v>
      </c>
      <c r="G33" s="27">
        <f aca="true" t="shared" si="9" ref="G33:M33">SUM(G34:G38)</f>
        <v>0</v>
      </c>
      <c r="H33" s="27">
        <f t="shared" si="9"/>
        <v>-20</v>
      </c>
      <c r="I33" s="27">
        <f t="shared" si="9"/>
        <v>0</v>
      </c>
      <c r="J33" s="27">
        <f t="shared" si="9"/>
        <v>-7</v>
      </c>
      <c r="K33" s="27">
        <f t="shared" si="9"/>
        <v>0</v>
      </c>
      <c r="L33" s="27">
        <f t="shared" si="9"/>
        <v>0</v>
      </c>
      <c r="M33" s="27">
        <f t="shared" si="9"/>
        <v>555.39</v>
      </c>
      <c r="N33" s="60">
        <f aca="true" t="shared" si="10" ref="N33:N38">+(M33-B33)/B33</f>
        <v>-0.0035881519223523923</v>
      </c>
      <c r="Q33" s="63" t="s">
        <v>206</v>
      </c>
      <c r="R33" s="68" t="s">
        <v>5926</v>
      </c>
      <c r="S33" s="75">
        <v>2143168</v>
      </c>
      <c r="T33" s="76">
        <f>S33-B33*1000</f>
        <v>1585778</v>
      </c>
      <c r="V33" s="80">
        <v>1037598</v>
      </c>
    </row>
    <row r="34" spans="1:19" ht="12.75">
      <c r="A34" s="64" t="s">
        <v>5914</v>
      </c>
      <c r="B34" s="29">
        <f>'2016-17'!M35</f>
        <v>-66</v>
      </c>
      <c r="C34" s="32"/>
      <c r="D34" s="32"/>
      <c r="E34" s="32"/>
      <c r="F34" s="32"/>
      <c r="G34" s="32"/>
      <c r="H34" s="32">
        <v>-20</v>
      </c>
      <c r="I34" s="32"/>
      <c r="J34" s="32"/>
      <c r="K34" s="32"/>
      <c r="L34" s="32"/>
      <c r="M34" s="30">
        <f>+B34+SUM(C34:L34)</f>
        <v>-86</v>
      </c>
      <c r="N34" s="61">
        <f t="shared" si="10"/>
        <v>0.30303030303030304</v>
      </c>
      <c r="Q34" s="8"/>
      <c r="R34" s="70"/>
      <c r="S34" s="45"/>
    </row>
    <row r="35" spans="1:19" ht="12.75">
      <c r="A35" s="64" t="s">
        <v>5915</v>
      </c>
      <c r="B35" s="29">
        <f>'2016-17'!M36</f>
        <v>384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0">
        <f>+B35+SUM(C35:L35)</f>
        <v>384</v>
      </c>
      <c r="N35" s="61">
        <f t="shared" si="10"/>
        <v>0</v>
      </c>
      <c r="Q35" s="63"/>
      <c r="R35" s="72"/>
      <c r="S35" s="48"/>
    </row>
    <row r="36" spans="1:19" ht="12.75">
      <c r="A36" s="64" t="s">
        <v>2223</v>
      </c>
      <c r="B36" s="29">
        <f>'2016-17'!M37</f>
        <v>-0.61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0">
        <f>+B36+SUM(C36:L36)</f>
        <v>-0.61</v>
      </c>
      <c r="N36" s="61">
        <f t="shared" si="10"/>
        <v>0</v>
      </c>
      <c r="Q36" s="63"/>
      <c r="R36" s="72"/>
      <c r="S36" s="48"/>
    </row>
    <row r="37" spans="1:19" ht="12.75">
      <c r="A37" s="64" t="s">
        <v>5913</v>
      </c>
      <c r="B37" s="29">
        <f>'2016-17'!M38</f>
        <v>10</v>
      </c>
      <c r="C37" s="32"/>
      <c r="D37" s="32"/>
      <c r="E37" s="32"/>
      <c r="F37" s="32"/>
      <c r="G37" s="32"/>
      <c r="H37" s="32"/>
      <c r="I37" s="32"/>
      <c r="J37" s="32">
        <v>-7</v>
      </c>
      <c r="K37" s="32"/>
      <c r="L37" s="32"/>
      <c r="M37" s="30">
        <f>+B37+SUM(C37:L37)</f>
        <v>3</v>
      </c>
      <c r="N37" s="61">
        <f t="shared" si="10"/>
        <v>-0.7</v>
      </c>
      <c r="Q37" s="63"/>
      <c r="R37" s="69"/>
      <c r="S37" s="46"/>
    </row>
    <row r="38" spans="1:19" ht="12.75">
      <c r="A38" s="7" t="s">
        <v>2370</v>
      </c>
      <c r="B38" s="29">
        <f>'2016-17'!M39</f>
        <v>230</v>
      </c>
      <c r="C38" s="32"/>
      <c r="D38" s="32"/>
      <c r="E38" s="32"/>
      <c r="F38" s="32">
        <v>25</v>
      </c>
      <c r="G38" s="32"/>
      <c r="H38" s="32"/>
      <c r="I38" s="32"/>
      <c r="J38" s="32"/>
      <c r="K38" s="32"/>
      <c r="L38" s="32"/>
      <c r="M38" s="30">
        <f>+B38+SUM(C38:L38)</f>
        <v>255</v>
      </c>
      <c r="N38" s="61">
        <f t="shared" si="10"/>
        <v>0.10869565217391304</v>
      </c>
      <c r="R38" s="71"/>
      <c r="S38" s="48"/>
    </row>
    <row r="39" spans="1:19" ht="12.75">
      <c r="A39" s="64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0"/>
      <c r="N39" s="61"/>
      <c r="Q39" s="63"/>
      <c r="R39" s="69"/>
      <c r="S39" s="46"/>
    </row>
    <row r="40" spans="1:22" ht="12.75">
      <c r="A40" s="16" t="s">
        <v>2149</v>
      </c>
      <c r="B40" s="26">
        <f>+SUM(B41:B45)</f>
        <v>2146</v>
      </c>
      <c r="C40" s="27">
        <f>+SUM(C41:C45)</f>
        <v>0</v>
      </c>
      <c r="D40" s="27">
        <f>+SUM(D41:D45)</f>
        <v>0</v>
      </c>
      <c r="E40" s="27">
        <f>+SUM(E41:E45)</f>
        <v>0</v>
      </c>
      <c r="F40" s="27">
        <f aca="true" t="shared" si="11" ref="F40:M40">+SUM(F41:F45)</f>
        <v>0</v>
      </c>
      <c r="G40" s="27">
        <f t="shared" si="11"/>
        <v>0</v>
      </c>
      <c r="H40" s="27">
        <f t="shared" si="11"/>
        <v>-45</v>
      </c>
      <c r="I40" s="27">
        <f t="shared" si="11"/>
        <v>0</v>
      </c>
      <c r="J40" s="27">
        <f t="shared" si="11"/>
        <v>0</v>
      </c>
      <c r="K40" s="27">
        <f t="shared" si="11"/>
        <v>0</v>
      </c>
      <c r="L40" s="27">
        <f t="shared" si="11"/>
        <v>0</v>
      </c>
      <c r="M40" s="27">
        <f t="shared" si="11"/>
        <v>2101</v>
      </c>
      <c r="N40" s="60">
        <f aca="true" t="shared" si="12" ref="N40:N45">+(M40-B40)/B40</f>
        <v>-0.02096924510717614</v>
      </c>
      <c r="Q40" s="55" t="s">
        <v>209</v>
      </c>
      <c r="R40" s="68" t="s">
        <v>5929</v>
      </c>
      <c r="S40" s="75">
        <v>3090390</v>
      </c>
      <c r="T40" s="76">
        <f>S40-B40*1000</f>
        <v>944390</v>
      </c>
      <c r="V40" s="80">
        <v>2838048</v>
      </c>
    </row>
    <row r="41" spans="1:19" ht="12.75">
      <c r="A41" s="7" t="s">
        <v>2371</v>
      </c>
      <c r="B41" s="29">
        <f>'2016-17'!M42</f>
        <v>30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0">
        <f>+B41+SUM(C41:L41)</f>
        <v>30</v>
      </c>
      <c r="N41" s="61">
        <f t="shared" si="12"/>
        <v>0</v>
      </c>
      <c r="Q41" s="8"/>
      <c r="R41" s="72"/>
      <c r="S41" s="48"/>
    </row>
    <row r="42" spans="1:19" ht="12.75">
      <c r="A42" s="7" t="s">
        <v>2372</v>
      </c>
      <c r="B42" s="29">
        <f>'2016-17'!M43</f>
        <v>-267</v>
      </c>
      <c r="C42" s="32"/>
      <c r="D42" s="32"/>
      <c r="E42" s="32"/>
      <c r="F42" s="32"/>
      <c r="G42" s="32"/>
      <c r="H42" s="32">
        <v>-45</v>
      </c>
      <c r="I42" s="32"/>
      <c r="J42" s="32"/>
      <c r="K42" s="32"/>
      <c r="L42" s="32"/>
      <c r="M42" s="30">
        <f>+B42+SUM(C42:L42)</f>
        <v>-312</v>
      </c>
      <c r="N42" s="61">
        <f t="shared" si="12"/>
        <v>0.16853932584269662</v>
      </c>
      <c r="Q42" s="8"/>
      <c r="R42" s="72"/>
      <c r="S42" s="48"/>
    </row>
    <row r="43" spans="1:19" ht="12.75">
      <c r="A43" s="7" t="s">
        <v>5912</v>
      </c>
      <c r="B43" s="29">
        <f>'2016-17'!M44</f>
        <v>795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0">
        <f>+B43+SUM(C43:L43)</f>
        <v>795</v>
      </c>
      <c r="N43" s="61">
        <f t="shared" si="12"/>
        <v>0</v>
      </c>
      <c r="Q43" s="55"/>
      <c r="R43" s="72"/>
      <c r="S43" s="48"/>
    </row>
    <row r="44" spans="1:19" ht="12.75">
      <c r="A44" s="7" t="s">
        <v>2205</v>
      </c>
      <c r="B44" s="29">
        <f>'2016-17'!M45</f>
        <v>1588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0">
        <f>+B44+SUM(C44:L44)</f>
        <v>1588</v>
      </c>
      <c r="N44" s="61">
        <f t="shared" si="12"/>
        <v>0</v>
      </c>
      <c r="Q44" s="55"/>
      <c r="R44" s="72"/>
      <c r="S44" s="48"/>
    </row>
    <row r="45" spans="1:19" ht="12.75">
      <c r="A45" s="7" t="s">
        <v>2373</v>
      </c>
      <c r="B45" s="29">
        <f>'2016-17'!M46</f>
        <v>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0">
        <f>+B45+SUM(C45:L45)</f>
        <v>0</v>
      </c>
      <c r="N45" s="61" t="e">
        <f t="shared" si="12"/>
        <v>#DIV/0!</v>
      </c>
      <c r="Q45" s="55"/>
      <c r="R45" s="72"/>
      <c r="S45" s="48"/>
    </row>
    <row r="46" spans="1:19" ht="12.75">
      <c r="A46" s="64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0"/>
      <c r="N46" s="61"/>
      <c r="Q46" s="63"/>
      <c r="R46" s="69"/>
      <c r="S46" s="46"/>
    </row>
    <row r="47" spans="1:22" ht="17.25" customHeight="1">
      <c r="A47" s="16" t="s">
        <v>2377</v>
      </c>
      <c r="B47" s="26">
        <f>+SUM(B48:B52)</f>
        <v>-63</v>
      </c>
      <c r="C47" s="28">
        <f>+SUM(C48:C52)</f>
        <v>0</v>
      </c>
      <c r="D47" s="28">
        <f>+SUM(D48:D52)</f>
        <v>0</v>
      </c>
      <c r="E47" s="28">
        <f>+SUM(E48:E52)</f>
        <v>0</v>
      </c>
      <c r="F47" s="28">
        <f>+SUM(F48:F52)</f>
        <v>0</v>
      </c>
      <c r="G47" s="28">
        <f aca="true" t="shared" si="13" ref="G47:M47">+SUM(G48:G52)</f>
        <v>0</v>
      </c>
      <c r="H47" s="28">
        <f t="shared" si="13"/>
        <v>-1</v>
      </c>
      <c r="I47" s="28">
        <f t="shared" si="13"/>
        <v>0</v>
      </c>
      <c r="J47" s="28">
        <f t="shared" si="13"/>
        <v>-50</v>
      </c>
      <c r="K47" s="28">
        <f t="shared" si="13"/>
        <v>0</v>
      </c>
      <c r="L47" s="28">
        <f t="shared" si="13"/>
        <v>0</v>
      </c>
      <c r="M47" s="28">
        <f t="shared" si="13"/>
        <v>-114</v>
      </c>
      <c r="N47" s="60">
        <f aca="true" t="shared" si="14" ref="N47:N52">+(M47-B47)/B47</f>
        <v>0.8095238095238095</v>
      </c>
      <c r="Q47" s="55" t="s">
        <v>2361</v>
      </c>
      <c r="R47" s="68" t="s">
        <v>5931</v>
      </c>
      <c r="S47" s="75">
        <v>1342469</v>
      </c>
      <c r="T47" s="76">
        <f>S47-B47*1000</f>
        <v>1405469</v>
      </c>
      <c r="V47" s="80">
        <v>-40773</v>
      </c>
    </row>
    <row r="48" spans="1:19" ht="12.75">
      <c r="A48" s="6" t="s">
        <v>2374</v>
      </c>
      <c r="B48" s="29">
        <f>'2016-17'!M49</f>
        <v>78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0">
        <f>+B48+SUM(C48:L48)</f>
        <v>78</v>
      </c>
      <c r="N48" s="61">
        <f t="shared" si="14"/>
        <v>0</v>
      </c>
      <c r="Q48" s="8"/>
      <c r="R48" s="70"/>
      <c r="S48" s="47"/>
    </row>
    <row r="49" spans="1:19" ht="12.75">
      <c r="A49" s="6" t="s">
        <v>2375</v>
      </c>
      <c r="B49" s="29">
        <f>'2016-17'!M50</f>
        <v>37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0">
        <f>+B49+SUM(C49:L49)</f>
        <v>37</v>
      </c>
      <c r="N49" s="61">
        <f t="shared" si="14"/>
        <v>0</v>
      </c>
      <c r="Q49" s="55"/>
      <c r="R49" s="70"/>
      <c r="S49" s="47"/>
    </row>
    <row r="50" spans="1:19" ht="12.75">
      <c r="A50" s="6" t="s">
        <v>2146</v>
      </c>
      <c r="B50" s="29">
        <f>'2016-17'!M51</f>
        <v>-58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0">
        <f>+B50+SUM(C50:L50)</f>
        <v>-58</v>
      </c>
      <c r="N50" s="61">
        <f t="shared" si="14"/>
        <v>0</v>
      </c>
      <c r="Q50" s="55"/>
      <c r="R50" s="70"/>
      <c r="S50" s="47"/>
    </row>
    <row r="51" spans="1:19" ht="12.75">
      <c r="A51" s="6" t="s">
        <v>2147</v>
      </c>
      <c r="B51" s="29">
        <f>'2016-17'!M52</f>
        <v>0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0">
        <f>+B51+SUM(C51:L51)</f>
        <v>0</v>
      </c>
      <c r="N51" s="61" t="e">
        <f t="shared" si="14"/>
        <v>#DIV/0!</v>
      </c>
      <c r="Q51" s="55"/>
      <c r="R51" s="70"/>
      <c r="S51" s="47"/>
    </row>
    <row r="52" spans="1:19" ht="12.75">
      <c r="A52" s="64" t="s">
        <v>2376</v>
      </c>
      <c r="B52" s="29">
        <f>'2016-17'!M53</f>
        <v>-120</v>
      </c>
      <c r="C52" s="32"/>
      <c r="D52" s="32"/>
      <c r="E52" s="32"/>
      <c r="F52" s="32"/>
      <c r="G52" s="32"/>
      <c r="H52" s="32">
        <v>-1</v>
      </c>
      <c r="I52" s="32"/>
      <c r="J52" s="32">
        <v>-50</v>
      </c>
      <c r="K52" s="32"/>
      <c r="L52" s="32"/>
      <c r="M52" s="30">
        <f>+B52+SUM(C52:L52)</f>
        <v>-171</v>
      </c>
      <c r="N52" s="61">
        <f t="shared" si="14"/>
        <v>0.425</v>
      </c>
      <c r="Q52" s="63"/>
      <c r="R52" s="72"/>
      <c r="S52" s="48"/>
    </row>
    <row r="53" spans="1:19" ht="12.75">
      <c r="A53" s="17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9"/>
      <c r="Q53" s="53"/>
      <c r="R53" s="69"/>
      <c r="S53" s="46"/>
    </row>
    <row r="54" spans="1:22" ht="12.75">
      <c r="A54" s="16" t="s">
        <v>2150</v>
      </c>
      <c r="B54" s="26">
        <f aca="true" t="shared" si="15" ref="B54:L54">+SUM(B55:B60)</f>
        <v>154</v>
      </c>
      <c r="C54" s="28">
        <f t="shared" si="15"/>
        <v>0</v>
      </c>
      <c r="D54" s="28">
        <f t="shared" si="15"/>
        <v>0</v>
      </c>
      <c r="E54" s="28">
        <f t="shared" si="15"/>
        <v>0</v>
      </c>
      <c r="F54" s="28">
        <f t="shared" si="15"/>
        <v>0</v>
      </c>
      <c r="G54" s="28">
        <f t="shared" si="15"/>
        <v>0</v>
      </c>
      <c r="H54" s="28">
        <f t="shared" si="15"/>
        <v>0</v>
      </c>
      <c r="I54" s="28">
        <f t="shared" si="15"/>
        <v>0</v>
      </c>
      <c r="J54" s="28">
        <f t="shared" si="15"/>
        <v>0</v>
      </c>
      <c r="K54" s="28">
        <f t="shared" si="15"/>
        <v>0</v>
      </c>
      <c r="L54" s="28">
        <f t="shared" si="15"/>
        <v>0</v>
      </c>
      <c r="M54" s="28">
        <f>+SUM(M55:M60)</f>
        <v>154</v>
      </c>
      <c r="N54" s="60">
        <f>+(M54-B54)/B54</f>
        <v>0</v>
      </c>
      <c r="Q54" s="55" t="s">
        <v>2362</v>
      </c>
      <c r="R54" s="68" t="s">
        <v>5932</v>
      </c>
      <c r="S54" s="75">
        <v>2582172</v>
      </c>
      <c r="T54" s="76">
        <f>S54-B54*1000</f>
        <v>2428172</v>
      </c>
      <c r="V54" s="80">
        <v>126611</v>
      </c>
    </row>
    <row r="55" spans="1:19" ht="12.75">
      <c r="A55" s="7" t="s">
        <v>4270</v>
      </c>
      <c r="B55" s="29">
        <f>'2016-17'!M56</f>
        <v>-37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0">
        <f aca="true" t="shared" si="16" ref="M55:M60">+B55+SUM(C55:L55)</f>
        <v>-37</v>
      </c>
      <c r="N55" s="61">
        <f aca="true" t="shared" si="17" ref="N55:N60">+(M55-B55)/B55</f>
        <v>0</v>
      </c>
      <c r="Q55" s="8"/>
      <c r="R55" s="70"/>
      <c r="S55" s="47"/>
    </row>
    <row r="56" spans="1:19" ht="12.75">
      <c r="A56" s="7" t="s">
        <v>4271</v>
      </c>
      <c r="B56" s="29">
        <f>'2016-17'!M57</f>
        <v>207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0">
        <f t="shared" si="16"/>
        <v>207</v>
      </c>
      <c r="N56" s="61">
        <f t="shared" si="17"/>
        <v>0</v>
      </c>
      <c r="Q56" s="55"/>
      <c r="R56" s="70"/>
      <c r="S56" s="47"/>
    </row>
    <row r="57" spans="1:19" ht="12.75">
      <c r="A57" s="7" t="s">
        <v>2199</v>
      </c>
      <c r="B57" s="29">
        <f>'2016-17'!M58</f>
        <v>-51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0">
        <f t="shared" si="16"/>
        <v>-51</v>
      </c>
      <c r="N57" s="61">
        <f t="shared" si="17"/>
        <v>0</v>
      </c>
      <c r="Q57" s="55"/>
      <c r="R57" s="70"/>
      <c r="S57" s="47"/>
    </row>
    <row r="58" spans="1:19" ht="12.75">
      <c r="A58" s="7" t="s">
        <v>2200</v>
      </c>
      <c r="B58" s="29">
        <f>'2016-17'!M59</f>
        <v>77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0">
        <f t="shared" si="16"/>
        <v>77</v>
      </c>
      <c r="N58" s="61">
        <f t="shared" si="17"/>
        <v>0</v>
      </c>
      <c r="Q58" s="55"/>
      <c r="R58" s="70"/>
      <c r="S58" s="47"/>
    </row>
    <row r="59" spans="1:19" ht="12.75">
      <c r="A59" s="7" t="s">
        <v>2201</v>
      </c>
      <c r="B59" s="29">
        <f>'2016-17'!M60</f>
        <v>-5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0">
        <f t="shared" si="16"/>
        <v>-5</v>
      </c>
      <c r="N59" s="61">
        <f t="shared" si="17"/>
        <v>0</v>
      </c>
      <c r="Q59" s="55"/>
      <c r="R59" s="70"/>
      <c r="S59" s="47"/>
    </row>
    <row r="60" spans="1:19" ht="12.75">
      <c r="A60" s="7" t="s">
        <v>2202</v>
      </c>
      <c r="B60" s="29">
        <f>'2016-17'!M61</f>
        <v>-37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0">
        <f t="shared" si="16"/>
        <v>-37</v>
      </c>
      <c r="N60" s="61">
        <f t="shared" si="17"/>
        <v>0</v>
      </c>
      <c r="Q60" s="55"/>
      <c r="R60" s="70"/>
      <c r="S60" s="47"/>
    </row>
    <row r="61" spans="1:19" ht="12.75">
      <c r="A61" s="64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9"/>
      <c r="Q61" s="53"/>
      <c r="R61" s="69"/>
      <c r="S61" s="46"/>
    </row>
    <row r="62" spans="1:19" ht="12.75">
      <c r="A62" s="21" t="s">
        <v>2378</v>
      </c>
      <c r="B62" s="26">
        <f>+B64+B73+B87+B97</f>
        <v>12575</v>
      </c>
      <c r="C62" s="27">
        <f>+C64+C73+C87+C97</f>
        <v>0</v>
      </c>
      <c r="D62" s="27">
        <f>+D64+D73+D87+D97</f>
        <v>0</v>
      </c>
      <c r="E62" s="27">
        <f>+E64+E73+E87+E97</f>
        <v>0</v>
      </c>
      <c r="F62" s="27">
        <f aca="true" t="shared" si="18" ref="F62:M62">+F64+F73+F87+F97</f>
        <v>194</v>
      </c>
      <c r="G62" s="27">
        <f t="shared" si="18"/>
        <v>-22</v>
      </c>
      <c r="H62" s="27">
        <f t="shared" si="18"/>
        <v>11.5</v>
      </c>
      <c r="I62" s="27">
        <f t="shared" si="18"/>
        <v>0</v>
      </c>
      <c r="J62" s="27">
        <f t="shared" si="18"/>
        <v>-516</v>
      </c>
      <c r="K62" s="27">
        <f t="shared" si="18"/>
        <v>0</v>
      </c>
      <c r="L62" s="27">
        <f t="shared" si="18"/>
        <v>0</v>
      </c>
      <c r="M62" s="27">
        <f t="shared" si="18"/>
        <v>12242.5</v>
      </c>
      <c r="N62" s="60">
        <f>+(M62-B62)/B62</f>
        <v>-0.02644135188866799</v>
      </c>
      <c r="O62" s="8" t="e">
        <f>+O64+O73+#REF!+O87</f>
        <v>#REF!</v>
      </c>
      <c r="Q62" s="52"/>
      <c r="R62" s="68"/>
      <c r="S62" s="45"/>
    </row>
    <row r="63" spans="1:19" ht="12.75">
      <c r="A63" s="17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9"/>
      <c r="Q63" s="53"/>
      <c r="R63" s="69"/>
      <c r="S63" s="46"/>
    </row>
    <row r="64" spans="1:22" ht="12.75">
      <c r="A64" s="16" t="s">
        <v>2156</v>
      </c>
      <c r="B64" s="26">
        <f>+SUM(B65:B71)</f>
        <v>2725</v>
      </c>
      <c r="C64" s="27">
        <f aca="true" t="shared" si="19" ref="C64:M64">+SUM(C65:C71)</f>
        <v>0</v>
      </c>
      <c r="D64" s="27">
        <f t="shared" si="19"/>
        <v>0</v>
      </c>
      <c r="E64" s="27">
        <f t="shared" si="19"/>
        <v>0</v>
      </c>
      <c r="F64" s="27">
        <f t="shared" si="19"/>
        <v>0</v>
      </c>
      <c r="G64" s="27">
        <f t="shared" si="19"/>
        <v>0</v>
      </c>
      <c r="H64" s="27">
        <f t="shared" si="19"/>
        <v>0</v>
      </c>
      <c r="I64" s="27">
        <f t="shared" si="19"/>
        <v>0</v>
      </c>
      <c r="J64" s="27">
        <f t="shared" si="19"/>
        <v>-3</v>
      </c>
      <c r="K64" s="27">
        <f t="shared" si="19"/>
        <v>0</v>
      </c>
      <c r="L64" s="27">
        <f t="shared" si="19"/>
        <v>0</v>
      </c>
      <c r="M64" s="27">
        <f t="shared" si="19"/>
        <v>2722</v>
      </c>
      <c r="N64" s="60">
        <f aca="true" t="shared" si="20" ref="N64:N69">+(M64-B64)/B64</f>
        <v>-0.0011009174311926607</v>
      </c>
      <c r="Q64" s="55" t="s">
        <v>207</v>
      </c>
      <c r="R64" s="68" t="s">
        <v>5927</v>
      </c>
      <c r="S64" s="75">
        <v>1729497</v>
      </c>
      <c r="T64" s="76">
        <f>S64-B64*1000</f>
        <v>-995503</v>
      </c>
      <c r="V64" s="80">
        <v>2432959</v>
      </c>
    </row>
    <row r="65" spans="1:19" ht="12.75">
      <c r="A65" s="6" t="s">
        <v>2157</v>
      </c>
      <c r="B65" s="29">
        <f>'2016-17'!M66</f>
        <v>759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0">
        <f aca="true" t="shared" si="21" ref="M65:M71">+B65+SUM(C65:L65)</f>
        <v>759</v>
      </c>
      <c r="N65" s="61">
        <f t="shared" si="20"/>
        <v>0</v>
      </c>
      <c r="Q65" s="8"/>
      <c r="R65" s="70"/>
      <c r="S65" s="48"/>
    </row>
    <row r="66" spans="1:19" ht="12.75">
      <c r="A66" s="6" t="s">
        <v>2158</v>
      </c>
      <c r="B66" s="29">
        <f>'2016-17'!M67</f>
        <v>549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0">
        <f t="shared" si="21"/>
        <v>549</v>
      </c>
      <c r="N66" s="61">
        <f t="shared" si="20"/>
        <v>0</v>
      </c>
      <c r="Q66" s="55"/>
      <c r="R66" s="70"/>
      <c r="S66" s="48"/>
    </row>
    <row r="67" spans="1:19" ht="12.75">
      <c r="A67" s="6" t="s">
        <v>4256</v>
      </c>
      <c r="B67" s="29">
        <f>'2016-17'!M68</f>
        <v>552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0">
        <f t="shared" si="21"/>
        <v>552</v>
      </c>
      <c r="N67" s="61">
        <f t="shared" si="20"/>
        <v>0</v>
      </c>
      <c r="P67" s="8">
        <v>1000</v>
      </c>
      <c r="Q67" s="55"/>
      <c r="R67" s="70"/>
      <c r="S67" s="48"/>
    </row>
    <row r="68" spans="1:19" ht="12.75">
      <c r="A68" s="17" t="s">
        <v>2225</v>
      </c>
      <c r="B68" s="29">
        <f>'2016-17'!M69</f>
        <v>-145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0">
        <f t="shared" si="21"/>
        <v>-145</v>
      </c>
      <c r="N68" s="61">
        <f t="shared" si="20"/>
        <v>0</v>
      </c>
      <c r="Q68" s="55"/>
      <c r="R68" s="70"/>
      <c r="S68" s="46"/>
    </row>
    <row r="69" spans="1:19" ht="12.75">
      <c r="A69" s="6" t="s">
        <v>4257</v>
      </c>
      <c r="B69" s="29">
        <f>'2016-17'!M70</f>
        <v>89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0">
        <f t="shared" si="21"/>
        <v>89</v>
      </c>
      <c r="N69" s="61">
        <f t="shared" si="20"/>
        <v>0</v>
      </c>
      <c r="O69" s="8" t="s">
        <v>2230</v>
      </c>
      <c r="Q69" s="55"/>
      <c r="R69" s="70"/>
      <c r="S69" s="48"/>
    </row>
    <row r="70" spans="1:19" ht="25.5">
      <c r="A70" s="7" t="s">
        <v>2386</v>
      </c>
      <c r="B70" s="29">
        <f>'2016-17'!M71</f>
        <v>906</v>
      </c>
      <c r="C70" s="32"/>
      <c r="D70" s="32"/>
      <c r="E70" s="32"/>
      <c r="F70" s="32"/>
      <c r="G70" s="32"/>
      <c r="H70" s="32"/>
      <c r="I70" s="32"/>
      <c r="J70" s="32">
        <v>-3</v>
      </c>
      <c r="K70" s="32"/>
      <c r="L70" s="32"/>
      <c r="M70" s="30">
        <f t="shared" si="21"/>
        <v>903</v>
      </c>
      <c r="N70" s="61">
        <f>+(M70-B70)/B70</f>
        <v>-0.0033112582781456954</v>
      </c>
      <c r="Q70" s="55"/>
      <c r="R70" s="70"/>
      <c r="S70" s="48"/>
    </row>
    <row r="71" spans="1:19" ht="12.75">
      <c r="A71" s="7" t="s">
        <v>2387</v>
      </c>
      <c r="B71" s="29">
        <f>'2016-17'!M72</f>
        <v>15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0">
        <f t="shared" si="21"/>
        <v>15</v>
      </c>
      <c r="N71" s="61">
        <f>+(M71-B71)/B71</f>
        <v>0</v>
      </c>
      <c r="Q71" s="55"/>
      <c r="R71" s="70"/>
      <c r="S71" s="48"/>
    </row>
    <row r="72" spans="1:19" ht="12.75">
      <c r="A72" s="17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9"/>
      <c r="Q72" s="53"/>
      <c r="R72" s="69"/>
      <c r="S72" s="46"/>
    </row>
    <row r="73" spans="1:22" ht="12.75">
      <c r="A73" s="16" t="s">
        <v>2234</v>
      </c>
      <c r="B73" s="26">
        <f>+SUM(B74:B85)</f>
        <v>2233</v>
      </c>
      <c r="C73" s="27">
        <f>+SUM(C74:C85)</f>
        <v>0</v>
      </c>
      <c r="D73" s="27">
        <f>+SUM(D74:D85)</f>
        <v>0</v>
      </c>
      <c r="E73" s="27">
        <f>+SUM(E74:E85)</f>
        <v>0</v>
      </c>
      <c r="F73" s="27">
        <f aca="true" t="shared" si="22" ref="F73:M73">+SUM(F74:F85)</f>
        <v>166</v>
      </c>
      <c r="G73" s="27">
        <f t="shared" si="22"/>
        <v>-22</v>
      </c>
      <c r="H73" s="27">
        <f t="shared" si="22"/>
        <v>0</v>
      </c>
      <c r="I73" s="27">
        <f t="shared" si="22"/>
        <v>0</v>
      </c>
      <c r="J73" s="27">
        <f t="shared" si="22"/>
        <v>-405</v>
      </c>
      <c r="K73" s="27">
        <f t="shared" si="22"/>
        <v>0</v>
      </c>
      <c r="L73" s="27">
        <f t="shared" si="22"/>
        <v>0</v>
      </c>
      <c r="M73" s="27">
        <f t="shared" si="22"/>
        <v>1972</v>
      </c>
      <c r="N73" s="60">
        <f>+(M73-B73)/B73</f>
        <v>-0.11688311688311688</v>
      </c>
      <c r="O73" s="8">
        <f>+SUM(O74:O82)</f>
        <v>0</v>
      </c>
      <c r="Q73" s="55" t="s">
        <v>208</v>
      </c>
      <c r="R73" s="68" t="s">
        <v>5928</v>
      </c>
      <c r="S73" s="75">
        <v>-722945</v>
      </c>
      <c r="T73" s="76">
        <f>S73-B73*1000</f>
        <v>-2955945</v>
      </c>
      <c r="V73" s="80">
        <v>4503469</v>
      </c>
    </row>
    <row r="74" spans="1:19" ht="12.75">
      <c r="A74" s="65" t="s">
        <v>2379</v>
      </c>
      <c r="B74" s="29">
        <f>'2016-17'!M75</f>
        <v>-2821</v>
      </c>
      <c r="C74" s="32"/>
      <c r="D74" s="32"/>
      <c r="E74" s="32"/>
      <c r="F74" s="32"/>
      <c r="G74" s="32"/>
      <c r="H74" s="32"/>
      <c r="I74" s="32"/>
      <c r="J74" s="32">
        <v>-33</v>
      </c>
      <c r="K74" s="32"/>
      <c r="L74" s="32"/>
      <c r="M74" s="30">
        <f aca="true" t="shared" si="23" ref="M74:M85">+B74+SUM(C74:L74)</f>
        <v>-2854</v>
      </c>
      <c r="N74" s="61">
        <f aca="true" t="shared" si="24" ref="N74:N85">+(M74-B74)/B74</f>
        <v>0.011697979439914925</v>
      </c>
      <c r="Q74" s="8"/>
      <c r="R74" s="71"/>
      <c r="S74" s="48"/>
    </row>
    <row r="75" spans="1:19" ht="12.75">
      <c r="A75" s="65" t="s">
        <v>2380</v>
      </c>
      <c r="B75" s="29">
        <f>'2016-17'!M76</f>
        <v>3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0">
        <f t="shared" si="23"/>
        <v>3</v>
      </c>
      <c r="N75" s="61">
        <f t="shared" si="24"/>
        <v>0</v>
      </c>
      <c r="Q75" s="55"/>
      <c r="R75" s="71"/>
      <c r="S75" s="48"/>
    </row>
    <row r="76" spans="1:19" ht="12.75">
      <c r="A76" s="65" t="s">
        <v>5916</v>
      </c>
      <c r="B76" s="29">
        <f>'2016-17'!M77</f>
        <v>-3965</v>
      </c>
      <c r="C76" s="32"/>
      <c r="D76" s="32"/>
      <c r="E76" s="32"/>
      <c r="F76" s="32"/>
      <c r="G76" s="32"/>
      <c r="H76" s="32"/>
      <c r="I76" s="32"/>
      <c r="J76" s="32">
        <v>-150</v>
      </c>
      <c r="K76" s="32"/>
      <c r="L76" s="32"/>
      <c r="M76" s="30">
        <f t="shared" si="23"/>
        <v>-4115</v>
      </c>
      <c r="N76" s="61">
        <f t="shared" si="24"/>
        <v>0.03783102143757881</v>
      </c>
      <c r="Q76" s="55"/>
      <c r="R76" s="71"/>
      <c r="S76" s="48"/>
    </row>
    <row r="77" spans="1:19" ht="12.75">
      <c r="A77" s="65" t="s">
        <v>5917</v>
      </c>
      <c r="B77" s="29">
        <f>'2016-17'!M78</f>
        <v>3206</v>
      </c>
      <c r="C77" s="32"/>
      <c r="D77" s="32"/>
      <c r="E77" s="32"/>
      <c r="F77" s="32"/>
      <c r="G77" s="32">
        <v>-22</v>
      </c>
      <c r="H77" s="32"/>
      <c r="I77" s="32"/>
      <c r="J77" s="32">
        <v>-16</v>
      </c>
      <c r="K77" s="32"/>
      <c r="L77" s="32"/>
      <c r="M77" s="30">
        <f t="shared" si="23"/>
        <v>3168</v>
      </c>
      <c r="N77" s="61">
        <f t="shared" si="24"/>
        <v>-0.011852776044915784</v>
      </c>
      <c r="Q77" s="55"/>
      <c r="R77" s="71"/>
      <c r="S77" s="48"/>
    </row>
    <row r="78" spans="1:19" ht="12.75">
      <c r="A78" s="65" t="s">
        <v>2381</v>
      </c>
      <c r="B78" s="29">
        <f>'2016-17'!M79</f>
        <v>-1530</v>
      </c>
      <c r="C78" s="32"/>
      <c r="D78" s="32"/>
      <c r="E78" s="32"/>
      <c r="F78" s="32"/>
      <c r="G78" s="32"/>
      <c r="H78" s="32"/>
      <c r="I78" s="32"/>
      <c r="J78" s="32">
        <v>-26</v>
      </c>
      <c r="K78" s="32"/>
      <c r="L78" s="32"/>
      <c r="M78" s="30">
        <f t="shared" si="23"/>
        <v>-1556</v>
      </c>
      <c r="N78" s="61">
        <f t="shared" si="24"/>
        <v>0.01699346405228758</v>
      </c>
      <c r="Q78" s="55"/>
      <c r="R78" s="71"/>
      <c r="S78" s="48"/>
    </row>
    <row r="79" spans="1:19" ht="12.75">
      <c r="A79" s="65" t="s">
        <v>2222</v>
      </c>
      <c r="B79" s="29">
        <f>'2016-17'!M80</f>
        <v>-207</v>
      </c>
      <c r="C79" s="32"/>
      <c r="D79" s="32"/>
      <c r="E79" s="32"/>
      <c r="F79" s="32"/>
      <c r="G79" s="32"/>
      <c r="H79" s="32"/>
      <c r="I79" s="32"/>
      <c r="J79" s="32">
        <v>-30</v>
      </c>
      <c r="K79" s="32"/>
      <c r="L79" s="32"/>
      <c r="M79" s="30">
        <f t="shared" si="23"/>
        <v>-237</v>
      </c>
      <c r="N79" s="61">
        <f t="shared" si="24"/>
        <v>0.14492753623188406</v>
      </c>
      <c r="Q79" s="55"/>
      <c r="R79" s="71"/>
      <c r="S79" s="48"/>
    </row>
    <row r="80" spans="1:19" ht="12.75">
      <c r="A80" s="65" t="s">
        <v>5918</v>
      </c>
      <c r="B80" s="29">
        <f>'2016-17'!M81</f>
        <v>4156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0">
        <f t="shared" si="23"/>
        <v>4156</v>
      </c>
      <c r="N80" s="61">
        <f t="shared" si="24"/>
        <v>0</v>
      </c>
      <c r="Q80" s="55"/>
      <c r="R80" s="71"/>
      <c r="S80" s="48"/>
    </row>
    <row r="81" spans="1:19" ht="12.75">
      <c r="A81" s="65" t="s">
        <v>2221</v>
      </c>
      <c r="B81" s="29">
        <f>'2016-17'!M82</f>
        <v>325</v>
      </c>
      <c r="C81" s="32"/>
      <c r="D81" s="32"/>
      <c r="E81" s="32"/>
      <c r="F81" s="32">
        <v>166</v>
      </c>
      <c r="G81" s="32"/>
      <c r="H81" s="32"/>
      <c r="I81" s="32"/>
      <c r="J81" s="32"/>
      <c r="K81" s="32"/>
      <c r="L81" s="32"/>
      <c r="M81" s="30">
        <f t="shared" si="23"/>
        <v>491</v>
      </c>
      <c r="N81" s="61">
        <f t="shared" si="24"/>
        <v>0.5107692307692308</v>
      </c>
      <c r="Q81" s="55"/>
      <c r="R81" s="71"/>
      <c r="S81" s="48"/>
    </row>
    <row r="82" spans="1:19" ht="12.75" customHeight="1">
      <c r="A82" s="65" t="s">
        <v>5919</v>
      </c>
      <c r="B82" s="29">
        <f>'2016-17'!M83</f>
        <v>-58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0">
        <f t="shared" si="23"/>
        <v>-58</v>
      </c>
      <c r="N82" s="61">
        <f t="shared" si="24"/>
        <v>0</v>
      </c>
      <c r="Q82" s="55"/>
      <c r="R82" s="71"/>
      <c r="S82" s="48"/>
    </row>
    <row r="83" spans="1:19" ht="12.75" customHeight="1">
      <c r="A83" s="65" t="s">
        <v>2382</v>
      </c>
      <c r="B83" s="29">
        <f>'2016-17'!M84</f>
        <v>-207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0">
        <f t="shared" si="23"/>
        <v>-207</v>
      </c>
      <c r="N83" s="61">
        <f t="shared" si="24"/>
        <v>0</v>
      </c>
      <c r="Q83" s="55"/>
      <c r="R83" s="71"/>
      <c r="S83" s="48"/>
    </row>
    <row r="84" spans="1:19" ht="12.75" customHeight="1">
      <c r="A84" s="65" t="s">
        <v>5920</v>
      </c>
      <c r="B84" s="29">
        <f>'2016-17'!M85</f>
        <v>2045</v>
      </c>
      <c r="C84" s="32"/>
      <c r="D84" s="32"/>
      <c r="E84" s="32"/>
      <c r="F84" s="32"/>
      <c r="G84" s="32"/>
      <c r="H84" s="32"/>
      <c r="I84" s="32"/>
      <c r="J84" s="32">
        <v>-150</v>
      </c>
      <c r="K84" s="32"/>
      <c r="L84" s="32"/>
      <c r="M84" s="30">
        <f t="shared" si="23"/>
        <v>1895</v>
      </c>
      <c r="N84" s="61">
        <f t="shared" si="24"/>
        <v>-0.07334963325183375</v>
      </c>
      <c r="Q84" s="55"/>
      <c r="R84" s="71"/>
      <c r="S84" s="48"/>
    </row>
    <row r="85" spans="1:19" ht="12.75" customHeight="1">
      <c r="A85" s="65" t="s">
        <v>2383</v>
      </c>
      <c r="B85" s="29">
        <f>'2016-17'!M86</f>
        <v>1286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0">
        <f t="shared" si="23"/>
        <v>1286</v>
      </c>
      <c r="N85" s="61">
        <f t="shared" si="24"/>
        <v>0</v>
      </c>
      <c r="Q85" s="55"/>
      <c r="R85" s="71"/>
      <c r="S85" s="48"/>
    </row>
    <row r="86" spans="1:19" ht="12.75">
      <c r="A86" s="17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10"/>
      <c r="Q86" s="54"/>
      <c r="R86" s="71"/>
      <c r="S86" s="48"/>
    </row>
    <row r="87" spans="1:22" ht="12.75">
      <c r="A87" s="18" t="s">
        <v>2388</v>
      </c>
      <c r="B87" s="26">
        <f>+SUM(B88:B95)</f>
        <v>4573</v>
      </c>
      <c r="C87" s="28">
        <f>+SUM(C88:C95)</f>
        <v>0</v>
      </c>
      <c r="D87" s="28">
        <f>+SUM(D88:D95)</f>
        <v>0</v>
      </c>
      <c r="E87" s="28">
        <f>+SUM(E88:E95)</f>
        <v>0</v>
      </c>
      <c r="F87" s="28">
        <f aca="true" t="shared" si="25" ref="F87:L87">+SUM(F88:F95)</f>
        <v>28</v>
      </c>
      <c r="G87" s="28">
        <f t="shared" si="25"/>
        <v>0</v>
      </c>
      <c r="H87" s="28">
        <f t="shared" si="25"/>
        <v>35.5</v>
      </c>
      <c r="I87" s="28">
        <f t="shared" si="25"/>
        <v>0</v>
      </c>
      <c r="J87" s="28">
        <f t="shared" si="25"/>
        <v>-108</v>
      </c>
      <c r="K87" s="28">
        <f t="shared" si="25"/>
        <v>0</v>
      </c>
      <c r="L87" s="28">
        <f t="shared" si="25"/>
        <v>0</v>
      </c>
      <c r="M87" s="28">
        <f>+SUM(M88:M95)</f>
        <v>4528.5</v>
      </c>
      <c r="N87" s="60">
        <f>+(M87-B87)/B87</f>
        <v>-0.009731029958451782</v>
      </c>
      <c r="Q87" s="55" t="s">
        <v>210</v>
      </c>
      <c r="R87" s="68" t="s">
        <v>5930</v>
      </c>
      <c r="S87" s="75">
        <v>3977077</v>
      </c>
      <c r="T87" s="76">
        <f>S87-B87*1000</f>
        <v>-595923</v>
      </c>
      <c r="V87" s="80">
        <v>5778598</v>
      </c>
    </row>
    <row r="88" spans="1:19" ht="12.75">
      <c r="A88" s="12" t="s">
        <v>2208</v>
      </c>
      <c r="B88" s="29">
        <f>'2016-17'!M89</f>
        <v>1765</v>
      </c>
      <c r="C88" s="32"/>
      <c r="D88" s="32"/>
      <c r="E88" s="32"/>
      <c r="F88" s="32">
        <v>28</v>
      </c>
      <c r="H88" s="32">
        <v>62</v>
      </c>
      <c r="I88" s="32"/>
      <c r="J88" s="32">
        <v>-30</v>
      </c>
      <c r="K88" s="32"/>
      <c r="L88" s="32"/>
      <c r="M88" s="30">
        <f aca="true" t="shared" si="26" ref="M88:M95">+B88+SUM(C88:L88)</f>
        <v>1825</v>
      </c>
      <c r="N88" s="61">
        <f aca="true" t="shared" si="27" ref="N88:N95">+(M88-B88)/B88</f>
        <v>0.0339943342776204</v>
      </c>
      <c r="Q88" s="8"/>
      <c r="R88" s="71"/>
      <c r="S88" s="48"/>
    </row>
    <row r="89" spans="1:19" ht="12.75">
      <c r="A89" s="12" t="s">
        <v>2233</v>
      </c>
      <c r="B89" s="29">
        <f>'2016-17'!M90</f>
        <v>90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0">
        <f t="shared" si="26"/>
        <v>90</v>
      </c>
      <c r="N89" s="61">
        <f t="shared" si="27"/>
        <v>0</v>
      </c>
      <c r="Q89" s="55"/>
      <c r="R89" s="71"/>
      <c r="S89" s="48"/>
    </row>
    <row r="90" spans="1:19" ht="12.75">
      <c r="A90" s="12" t="s">
        <v>2209</v>
      </c>
      <c r="B90" s="29">
        <f>'2016-17'!M91</f>
        <v>189</v>
      </c>
      <c r="C90" s="32"/>
      <c r="D90" s="32"/>
      <c r="E90" s="32"/>
      <c r="F90" s="32"/>
      <c r="G90" s="32"/>
      <c r="H90" s="32"/>
      <c r="I90" s="32"/>
      <c r="J90" s="32">
        <v>-3</v>
      </c>
      <c r="K90" s="32"/>
      <c r="L90" s="32"/>
      <c r="M90" s="30">
        <f t="shared" si="26"/>
        <v>186</v>
      </c>
      <c r="N90" s="61">
        <f t="shared" si="27"/>
        <v>-0.015873015873015872</v>
      </c>
      <c r="Q90" s="55"/>
      <c r="R90" s="71"/>
      <c r="S90" s="48"/>
    </row>
    <row r="91" spans="1:19" ht="12.75">
      <c r="A91" s="12" t="s">
        <v>2210</v>
      </c>
      <c r="B91" s="29">
        <f>'2016-17'!M92</f>
        <v>27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0">
        <f t="shared" si="26"/>
        <v>27</v>
      </c>
      <c r="N91" s="61">
        <f t="shared" si="27"/>
        <v>0</v>
      </c>
      <c r="Q91" s="55"/>
      <c r="R91" s="71"/>
      <c r="S91" s="48"/>
    </row>
    <row r="92" spans="1:19" ht="12.75">
      <c r="A92" s="12" t="s">
        <v>2211</v>
      </c>
      <c r="B92" s="29">
        <f>'2016-17'!M93</f>
        <v>75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0">
        <f t="shared" si="26"/>
        <v>75</v>
      </c>
      <c r="N92" s="61">
        <f t="shared" si="27"/>
        <v>0</v>
      </c>
      <c r="Q92" s="55"/>
      <c r="R92" s="71"/>
      <c r="S92" s="48"/>
    </row>
    <row r="93" spans="1:19" ht="12.75">
      <c r="A93" s="12" t="s">
        <v>2212</v>
      </c>
      <c r="B93" s="29">
        <f>'2016-17'!M94</f>
        <v>150</v>
      </c>
      <c r="C93" s="32"/>
      <c r="D93" s="32"/>
      <c r="E93" s="32"/>
      <c r="F93" s="32"/>
      <c r="G93" s="32"/>
      <c r="H93" s="32"/>
      <c r="I93" s="32"/>
      <c r="J93" s="32">
        <v>-5</v>
      </c>
      <c r="K93" s="32"/>
      <c r="L93" s="32"/>
      <c r="M93" s="30">
        <f t="shared" si="26"/>
        <v>145</v>
      </c>
      <c r="N93" s="61">
        <f t="shared" si="27"/>
        <v>-0.03333333333333333</v>
      </c>
      <c r="Q93" s="55"/>
      <c r="R93" s="71"/>
      <c r="S93" s="48"/>
    </row>
    <row r="94" spans="1:19" ht="12.75">
      <c r="A94" s="12" t="s">
        <v>2213</v>
      </c>
      <c r="B94" s="29">
        <f>'2016-17'!M95</f>
        <v>1866</v>
      </c>
      <c r="C94" s="32"/>
      <c r="D94" s="32"/>
      <c r="E94" s="32"/>
      <c r="F94" s="32"/>
      <c r="G94" s="32"/>
      <c r="H94" s="32">
        <v>-26.5</v>
      </c>
      <c r="I94" s="32"/>
      <c r="J94" s="32">
        <v>-70</v>
      </c>
      <c r="K94" s="32"/>
      <c r="L94" s="32"/>
      <c r="M94" s="30">
        <f t="shared" si="26"/>
        <v>1769.5</v>
      </c>
      <c r="N94" s="61">
        <f t="shared" si="27"/>
        <v>-0.05171489817792069</v>
      </c>
      <c r="Q94" s="55"/>
      <c r="R94" s="71"/>
      <c r="S94" s="48"/>
    </row>
    <row r="95" spans="1:19" ht="12.75">
      <c r="A95" s="12" t="s">
        <v>2384</v>
      </c>
      <c r="B95" s="29">
        <f>'2016-17'!M96</f>
        <v>411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0">
        <f t="shared" si="26"/>
        <v>411</v>
      </c>
      <c r="N95" s="61">
        <f t="shared" si="27"/>
        <v>0</v>
      </c>
      <c r="Q95" s="55"/>
      <c r="R95" s="71"/>
      <c r="S95" s="48"/>
    </row>
    <row r="96" spans="1:19" ht="12.75">
      <c r="A96" s="18"/>
      <c r="B96" s="37"/>
      <c r="C96" s="38"/>
      <c r="D96" s="38"/>
      <c r="E96" s="38"/>
      <c r="F96" s="38"/>
      <c r="G96" s="38"/>
      <c r="H96" s="38"/>
      <c r="I96" s="38"/>
      <c r="J96" s="32"/>
      <c r="K96" s="32"/>
      <c r="L96" s="32"/>
      <c r="M96" s="38"/>
      <c r="N96" s="9"/>
      <c r="Q96" s="53"/>
      <c r="R96" s="69"/>
      <c r="S96" s="46"/>
    </row>
    <row r="97" spans="1:22" ht="12.75">
      <c r="A97" s="18" t="s">
        <v>2385</v>
      </c>
      <c r="B97" s="26">
        <f>+SUM(B98:B103)</f>
        <v>3044</v>
      </c>
      <c r="C97" s="27">
        <f>+SUM(C98:C103)</f>
        <v>0</v>
      </c>
      <c r="D97" s="27">
        <f>+SUM(D98:D103)</f>
        <v>0</v>
      </c>
      <c r="E97" s="27">
        <f>+SUM(E98:E103)</f>
        <v>0</v>
      </c>
      <c r="F97" s="27">
        <f aca="true" t="shared" si="28" ref="F97:M97">+SUM(F98:F103)</f>
        <v>0</v>
      </c>
      <c r="G97" s="27">
        <f t="shared" si="28"/>
        <v>0</v>
      </c>
      <c r="H97" s="27">
        <f t="shared" si="28"/>
        <v>-24</v>
      </c>
      <c r="I97" s="27">
        <f t="shared" si="28"/>
        <v>0</v>
      </c>
      <c r="J97" s="27">
        <f t="shared" si="28"/>
        <v>0</v>
      </c>
      <c r="K97" s="27">
        <f t="shared" si="28"/>
        <v>0</v>
      </c>
      <c r="L97" s="27">
        <f t="shared" si="28"/>
        <v>0</v>
      </c>
      <c r="M97" s="27">
        <f t="shared" si="28"/>
        <v>3020</v>
      </c>
      <c r="N97" s="60">
        <f aca="true" t="shared" si="29" ref="N97:N103">+(M97-B97)/B97</f>
        <v>-0.00788436268068331</v>
      </c>
      <c r="Q97" s="55" t="s">
        <v>5943</v>
      </c>
      <c r="R97" s="68" t="s">
        <v>5924</v>
      </c>
      <c r="S97" s="75">
        <v>7031684</v>
      </c>
      <c r="T97" s="76">
        <f>S97-B97*1000</f>
        <v>3987684</v>
      </c>
      <c r="V97" s="80">
        <v>7375529</v>
      </c>
    </row>
    <row r="98" spans="1:19" ht="12.75">
      <c r="A98" s="7" t="s">
        <v>4261</v>
      </c>
      <c r="B98" s="29">
        <f>'2016-17'!M99</f>
        <v>131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0">
        <f aca="true" t="shared" si="30" ref="M98:M103">+B98+SUM(C98:L98)</f>
        <v>131</v>
      </c>
      <c r="N98" s="61">
        <f t="shared" si="29"/>
        <v>0</v>
      </c>
      <c r="R98" s="70"/>
      <c r="S98" s="47"/>
    </row>
    <row r="99" spans="1:19" ht="12.75">
      <c r="A99" s="7" t="s">
        <v>5908</v>
      </c>
      <c r="B99" s="29">
        <f>'2016-17'!M100</f>
        <v>1019</v>
      </c>
      <c r="C99" s="32"/>
      <c r="D99" s="32"/>
      <c r="E99" s="32"/>
      <c r="F99" s="32"/>
      <c r="G99" s="32"/>
      <c r="H99" s="32">
        <v>-24</v>
      </c>
      <c r="I99" s="32"/>
      <c r="J99" s="32"/>
      <c r="K99" s="32"/>
      <c r="L99" s="32"/>
      <c r="M99" s="30">
        <f t="shared" si="30"/>
        <v>995</v>
      </c>
      <c r="N99" s="61">
        <f t="shared" si="29"/>
        <v>-0.023552502453385672</v>
      </c>
      <c r="Q99" s="55"/>
      <c r="R99" s="70"/>
      <c r="S99" s="47"/>
    </row>
    <row r="100" spans="1:19" ht="12.75">
      <c r="A100" s="7" t="s">
        <v>5909</v>
      </c>
      <c r="B100" s="29">
        <f>'2016-17'!M101</f>
        <v>1541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0">
        <f t="shared" si="30"/>
        <v>1541</v>
      </c>
      <c r="N100" s="61">
        <f t="shared" si="29"/>
        <v>0</v>
      </c>
      <c r="Q100" s="55"/>
      <c r="R100" s="70"/>
      <c r="S100" s="47"/>
    </row>
    <row r="101" spans="1:19" ht="25.5">
      <c r="A101" s="7" t="s">
        <v>2386</v>
      </c>
      <c r="B101" s="29">
        <f>'2016-17'!M102</f>
        <v>97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0">
        <f t="shared" si="30"/>
        <v>97</v>
      </c>
      <c r="N101" s="61">
        <f t="shared" si="29"/>
        <v>0</v>
      </c>
      <c r="P101" s="8" t="s">
        <v>2229</v>
      </c>
      <c r="Q101" s="55"/>
      <c r="R101" s="70"/>
      <c r="S101" s="47"/>
    </row>
    <row r="102" spans="1:19" ht="12.75">
      <c r="A102" s="7" t="s">
        <v>4268</v>
      </c>
      <c r="B102" s="29">
        <f>'2016-17'!M103</f>
        <v>-2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0">
        <f t="shared" si="30"/>
        <v>-2</v>
      </c>
      <c r="N102" s="61">
        <f t="shared" si="29"/>
        <v>0</v>
      </c>
      <c r="Q102" s="55"/>
      <c r="R102" s="70"/>
      <c r="S102" s="47"/>
    </row>
    <row r="103" spans="1:19" ht="12.75">
      <c r="A103" s="7" t="s">
        <v>2387</v>
      </c>
      <c r="B103" s="29">
        <f>'2016-17'!M104</f>
        <v>258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0">
        <f t="shared" si="30"/>
        <v>258</v>
      </c>
      <c r="N103" s="61">
        <f t="shared" si="29"/>
        <v>0</v>
      </c>
      <c r="Q103" s="55"/>
      <c r="R103" s="70"/>
      <c r="S103" s="47"/>
    </row>
    <row r="104" spans="1:19" ht="12.75">
      <c r="A104" s="17"/>
      <c r="B104" s="37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9"/>
      <c r="Q104" s="53"/>
      <c r="R104" s="69"/>
      <c r="S104" s="46"/>
    </row>
    <row r="105" spans="1:19" ht="12.75">
      <c r="A105" s="42" t="s">
        <v>4260</v>
      </c>
      <c r="B105" s="26">
        <f>B107</f>
        <v>533</v>
      </c>
      <c r="C105" s="27">
        <f>C107</f>
        <v>0</v>
      </c>
      <c r="D105" s="27">
        <f>D107</f>
        <v>0</v>
      </c>
      <c r="E105" s="27">
        <f>E107</f>
        <v>0</v>
      </c>
      <c r="F105" s="27">
        <f aca="true" t="shared" si="31" ref="F105:M105">F107</f>
        <v>0</v>
      </c>
      <c r="G105" s="27">
        <f t="shared" si="31"/>
        <v>0</v>
      </c>
      <c r="H105" s="27">
        <f t="shared" si="31"/>
        <v>0</v>
      </c>
      <c r="I105" s="27">
        <f t="shared" si="31"/>
        <v>0</v>
      </c>
      <c r="J105" s="27">
        <f t="shared" si="31"/>
        <v>0</v>
      </c>
      <c r="K105" s="27">
        <f t="shared" si="31"/>
        <v>-16</v>
      </c>
      <c r="L105" s="27">
        <f t="shared" si="31"/>
        <v>0</v>
      </c>
      <c r="M105" s="27">
        <f t="shared" si="31"/>
        <v>517</v>
      </c>
      <c r="N105" s="60">
        <f>+(M105-B105)/B105</f>
        <v>-0.0300187617260788</v>
      </c>
      <c r="Q105" s="52"/>
      <c r="R105" s="68"/>
      <c r="S105" s="45"/>
    </row>
    <row r="106" spans="1:19" ht="12.75">
      <c r="A106" s="21"/>
      <c r="B106" s="37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9"/>
      <c r="Q106" s="53"/>
      <c r="R106" s="69"/>
      <c r="S106" s="46"/>
    </row>
    <row r="107" spans="1:22" ht="12.75" customHeight="1">
      <c r="A107" s="16" t="s">
        <v>2227</v>
      </c>
      <c r="B107" s="26">
        <f aca="true" t="shared" si="32" ref="B107:M107">+SUM(B108:B110)</f>
        <v>533</v>
      </c>
      <c r="C107" s="27">
        <f t="shared" si="32"/>
        <v>0</v>
      </c>
      <c r="D107" s="27">
        <f t="shared" si="32"/>
        <v>0</v>
      </c>
      <c r="E107" s="27">
        <f t="shared" si="32"/>
        <v>0</v>
      </c>
      <c r="F107" s="27">
        <f t="shared" si="32"/>
        <v>0</v>
      </c>
      <c r="G107" s="27">
        <f t="shared" si="32"/>
        <v>0</v>
      </c>
      <c r="H107" s="27">
        <f t="shared" si="32"/>
        <v>0</v>
      </c>
      <c r="I107" s="27">
        <f t="shared" si="32"/>
        <v>0</v>
      </c>
      <c r="J107" s="27">
        <f t="shared" si="32"/>
        <v>0</v>
      </c>
      <c r="K107" s="27">
        <f t="shared" si="32"/>
        <v>-16</v>
      </c>
      <c r="L107" s="27">
        <f t="shared" si="32"/>
        <v>0</v>
      </c>
      <c r="M107" s="27">
        <f t="shared" si="32"/>
        <v>517</v>
      </c>
      <c r="N107" s="60">
        <f>+(M107-B107)/B107</f>
        <v>-0.0300187617260788</v>
      </c>
      <c r="Q107" s="55" t="s">
        <v>2360</v>
      </c>
      <c r="R107" s="68" t="s">
        <v>5922</v>
      </c>
      <c r="S107" s="75">
        <v>998551</v>
      </c>
      <c r="T107" s="76">
        <f>S107-B107*1000</f>
        <v>465551</v>
      </c>
      <c r="V107" s="80">
        <v>1025777</v>
      </c>
    </row>
    <row r="108" spans="1:19" ht="12.75">
      <c r="A108" s="64" t="s">
        <v>5906</v>
      </c>
      <c r="B108" s="29">
        <f>'2016-17'!M109</f>
        <v>-68</v>
      </c>
      <c r="C108" s="82"/>
      <c r="D108" s="82"/>
      <c r="E108" s="82"/>
      <c r="F108" s="82"/>
      <c r="G108" s="82"/>
      <c r="H108" s="82"/>
      <c r="I108" s="82"/>
      <c r="J108" s="82"/>
      <c r="K108" s="82">
        <v>-16</v>
      </c>
      <c r="L108" s="82"/>
      <c r="M108" s="30">
        <f>+B108+SUM(C108:L108)</f>
        <v>-84</v>
      </c>
      <c r="N108" s="61">
        <f>+(M108-B108)/B108</f>
        <v>0.23529411764705882</v>
      </c>
      <c r="Q108" s="55"/>
      <c r="R108" s="70"/>
      <c r="S108" s="47"/>
    </row>
    <row r="109" spans="1:19" ht="12.75">
      <c r="A109" s="64" t="s">
        <v>2203</v>
      </c>
      <c r="B109" s="29">
        <f>'2016-17'!M110</f>
        <v>339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30">
        <f>+B109+SUM(C109:L109)</f>
        <v>339</v>
      </c>
      <c r="N109" s="61">
        <f>+(M109-B109)/B109</f>
        <v>0</v>
      </c>
      <c r="Q109" s="55"/>
      <c r="R109" s="70"/>
      <c r="S109" s="47"/>
    </row>
    <row r="110" spans="1:19" ht="12.75">
      <c r="A110" s="64" t="s">
        <v>5907</v>
      </c>
      <c r="B110" s="29">
        <f>'2016-17'!M111</f>
        <v>262</v>
      </c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30">
        <f>+B110+SUM(C110:L110)</f>
        <v>262</v>
      </c>
      <c r="N110" s="61">
        <f>+(M110-B110)/B110</f>
        <v>0</v>
      </c>
      <c r="Q110" s="55"/>
      <c r="R110" s="70"/>
      <c r="S110" s="47"/>
    </row>
    <row r="111" spans="1:19" ht="12.75">
      <c r="A111" s="19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11"/>
      <c r="Q111" s="53"/>
      <c r="R111" s="69"/>
      <c r="S111" s="46"/>
    </row>
    <row r="112" spans="1:22" ht="41.25" customHeight="1">
      <c r="A112" s="22" t="s">
        <v>2228</v>
      </c>
      <c r="B112" s="39">
        <f aca="true" t="shared" si="33" ref="B112:M112">+B4+B23+B62+B105</f>
        <v>15380.39</v>
      </c>
      <c r="C112" s="40">
        <f t="shared" si="33"/>
        <v>0</v>
      </c>
      <c r="D112" s="40">
        <f t="shared" si="33"/>
        <v>0</v>
      </c>
      <c r="E112" s="40">
        <f t="shared" si="33"/>
        <v>0</v>
      </c>
      <c r="F112" s="40">
        <f t="shared" si="33"/>
        <v>219</v>
      </c>
      <c r="G112" s="40">
        <f t="shared" si="33"/>
        <v>-14</v>
      </c>
      <c r="H112" s="40">
        <f t="shared" si="33"/>
        <v>-80.5</v>
      </c>
      <c r="I112" s="40">
        <f t="shared" si="33"/>
        <v>2</v>
      </c>
      <c r="J112" s="40">
        <f t="shared" si="33"/>
        <v>-545</v>
      </c>
      <c r="K112" s="40">
        <f t="shared" si="33"/>
        <v>-25</v>
      </c>
      <c r="L112" s="40">
        <f t="shared" si="33"/>
        <v>0</v>
      </c>
      <c r="M112" s="40">
        <f t="shared" si="33"/>
        <v>14936.89</v>
      </c>
      <c r="N112" s="62">
        <f>+(M112-B112)/B112</f>
        <v>-0.028835419648006327</v>
      </c>
      <c r="Q112" s="52"/>
      <c r="R112" s="68"/>
      <c r="S112" s="79">
        <f>SUM(S6:S111)</f>
        <v>29209536</v>
      </c>
      <c r="T112" s="79">
        <f>SUM(T6:T111)</f>
        <v>13829146</v>
      </c>
      <c r="U112" s="79"/>
      <c r="V112" s="79">
        <f>SUM(V6:V111)</f>
        <v>30666029</v>
      </c>
    </row>
    <row r="113" spans="1:19" ht="12.75">
      <c r="A113" s="23"/>
      <c r="B113" s="1"/>
      <c r="C113" s="83"/>
      <c r="D113" s="83"/>
      <c r="E113" s="83"/>
      <c r="F113" s="1"/>
      <c r="G113" s="1"/>
      <c r="H113" s="1"/>
      <c r="I113" s="1"/>
      <c r="J113" s="1"/>
      <c r="K113" s="1"/>
      <c r="L113" s="1"/>
      <c r="M113" s="83"/>
      <c r="N113" s="13"/>
      <c r="Q113" s="56"/>
      <c r="R113" s="74"/>
      <c r="S113" s="13"/>
    </row>
    <row r="114" spans="1:14" ht="15.75" outlineLevel="1">
      <c r="A114" s="104" t="s">
        <v>4903</v>
      </c>
      <c r="B114" s="115"/>
      <c r="C114" s="111"/>
      <c r="D114" s="111"/>
      <c r="E114" s="111"/>
      <c r="F114" s="111"/>
      <c r="G114" s="111"/>
      <c r="H114" s="111"/>
      <c r="I114" s="111"/>
      <c r="J114" s="107"/>
      <c r="K114" s="111"/>
      <c r="L114" s="107"/>
      <c r="M114" s="111"/>
      <c r="N114" s="115"/>
    </row>
    <row r="115" spans="1:14" ht="12.75" outlineLevel="1">
      <c r="A115" s="100" t="s">
        <v>4921</v>
      </c>
      <c r="B115" s="29">
        <f>'2016-17'!M116</f>
        <v>-1759.5319999999997</v>
      </c>
      <c r="C115" s="105"/>
      <c r="D115" s="105"/>
      <c r="E115" s="105"/>
      <c r="F115" s="105"/>
      <c r="G115" s="105"/>
      <c r="H115" s="105"/>
      <c r="I115" s="105"/>
      <c r="J115" s="106"/>
      <c r="K115" s="105"/>
      <c r="L115" s="106"/>
      <c r="M115" s="114">
        <f>+B115+SUM(C115:L115)</f>
        <v>-1759.5319999999997</v>
      </c>
      <c r="N115" s="61">
        <f>+(M115-B115)/B115</f>
        <v>0</v>
      </c>
    </row>
    <row r="116" spans="1:14" ht="12.75" outlineLevel="1">
      <c r="A116" s="100"/>
      <c r="B116" s="31"/>
      <c r="C116" s="105"/>
      <c r="D116" s="105"/>
      <c r="E116" s="105"/>
      <c r="F116" s="105"/>
      <c r="G116" s="105"/>
      <c r="H116" s="105"/>
      <c r="I116" s="105"/>
      <c r="J116" s="106"/>
      <c r="K116" s="105"/>
      <c r="L116" s="106"/>
      <c r="M116" s="114"/>
      <c r="N116" s="31"/>
    </row>
    <row r="117" spans="1:14" ht="12.75" outlineLevel="1">
      <c r="A117" s="100" t="s">
        <v>4904</v>
      </c>
      <c r="B117" s="29">
        <f>'2016-17'!M118</f>
        <v>8240.458</v>
      </c>
      <c r="C117" s="105"/>
      <c r="D117" s="105"/>
      <c r="E117" s="105"/>
      <c r="F117" s="105"/>
      <c r="G117" s="105"/>
      <c r="H117" s="105"/>
      <c r="I117" s="105"/>
      <c r="J117" s="106"/>
      <c r="K117" s="105"/>
      <c r="L117" s="106"/>
      <c r="M117" s="114">
        <f>+B117+SUM(C117:L117)</f>
        <v>8240.458</v>
      </c>
      <c r="N117" s="61">
        <f>+(M117-B117)/B117</f>
        <v>0</v>
      </c>
    </row>
    <row r="118" spans="1:14" ht="12.75" outlineLevel="1">
      <c r="A118" s="100" t="s">
        <v>4905</v>
      </c>
      <c r="B118" s="29">
        <f>'2016-17'!M119</f>
        <v>0</v>
      </c>
      <c r="C118" s="105"/>
      <c r="D118" s="105"/>
      <c r="E118" s="105"/>
      <c r="F118" s="105"/>
      <c r="G118" s="105"/>
      <c r="H118" s="105"/>
      <c r="I118" s="105"/>
      <c r="J118" s="106"/>
      <c r="K118" s="105"/>
      <c r="L118" s="106"/>
      <c r="M118" s="114">
        <f>+B118+SUM(C118:L118)</f>
        <v>0</v>
      </c>
      <c r="N118" s="61" t="e">
        <f>+(M118-B118)/B118</f>
        <v>#DIV/0!</v>
      </c>
    </row>
    <row r="119" spans="1:14" ht="12.75" outlineLevel="1">
      <c r="A119" s="100" t="s">
        <v>4906</v>
      </c>
      <c r="B119" s="29">
        <f>'2016-17'!M120</f>
        <v>21861.316</v>
      </c>
      <c r="C119" s="105"/>
      <c r="D119" s="105"/>
      <c r="E119" s="105"/>
      <c r="F119" s="105"/>
      <c r="G119" s="105"/>
      <c r="H119" s="105"/>
      <c r="I119" s="105"/>
      <c r="J119" s="106"/>
      <c r="K119" s="105"/>
      <c r="L119" s="106"/>
      <c r="M119" s="114">
        <f>+B119+SUM(C119:L119)</f>
        <v>21861.316</v>
      </c>
      <c r="N119" s="61">
        <f>+(M119-B119)/B119</f>
        <v>0</v>
      </c>
    </row>
    <row r="120" spans="1:14" ht="12.75" outlineLevel="1">
      <c r="A120" s="100" t="s">
        <v>4907</v>
      </c>
      <c r="B120" s="29">
        <f>'2016-17'!M121</f>
        <v>0</v>
      </c>
      <c r="C120" s="105"/>
      <c r="D120" s="105"/>
      <c r="E120" s="105"/>
      <c r="F120" s="105"/>
      <c r="G120" s="105"/>
      <c r="H120" s="105"/>
      <c r="I120" s="105"/>
      <c r="J120" s="106"/>
      <c r="K120" s="105"/>
      <c r="L120" s="106"/>
      <c r="M120" s="114">
        <f>+B120+SUM(C120:L120)</f>
        <v>0</v>
      </c>
      <c r="N120" s="61" t="e">
        <f>+(M120-B120)/B120</f>
        <v>#DIV/0!</v>
      </c>
    </row>
    <row r="121" spans="1:14" ht="12.75" outlineLevel="1">
      <c r="A121" s="100" t="s">
        <v>2620</v>
      </c>
      <c r="B121" s="29">
        <f>'2016-17'!M122</f>
        <v>0</v>
      </c>
      <c r="C121" s="105"/>
      <c r="D121" s="105"/>
      <c r="E121" s="105"/>
      <c r="F121" s="105"/>
      <c r="G121" s="105"/>
      <c r="H121" s="105"/>
      <c r="I121" s="105"/>
      <c r="J121" s="106"/>
      <c r="K121" s="105"/>
      <c r="L121" s="106"/>
      <c r="M121" s="114">
        <f>+B121+SUM(C121:L121)</f>
        <v>0</v>
      </c>
      <c r="N121" s="61" t="e">
        <f>+(M121-B121)/B121</f>
        <v>#DIV/0!</v>
      </c>
    </row>
    <row r="122" spans="1:14" ht="15" outlineLevel="1">
      <c r="A122" s="102"/>
      <c r="B122" s="31"/>
      <c r="C122" s="105"/>
      <c r="D122" s="105"/>
      <c r="E122" s="105"/>
      <c r="F122" s="105"/>
      <c r="G122" s="105"/>
      <c r="H122" s="105"/>
      <c r="I122" s="105"/>
      <c r="J122" s="106"/>
      <c r="K122" s="105"/>
      <c r="L122" s="106"/>
      <c r="M122" s="105"/>
      <c r="N122" s="31"/>
    </row>
    <row r="123" spans="1:14" ht="15.75" outlineLevel="1">
      <c r="A123" s="99" t="s">
        <v>4908</v>
      </c>
      <c r="B123" s="26">
        <f>+SUM(B112:B122)</f>
        <v>43722.632</v>
      </c>
      <c r="C123" s="112">
        <f aca="true" t="shared" si="34" ref="C123:L123">+SUM(C112:C122)</f>
        <v>0</v>
      </c>
      <c r="D123" s="112">
        <f t="shared" si="34"/>
        <v>0</v>
      </c>
      <c r="E123" s="112">
        <f t="shared" si="34"/>
        <v>0</v>
      </c>
      <c r="F123" s="112">
        <f t="shared" si="34"/>
        <v>219</v>
      </c>
      <c r="G123" s="112">
        <f t="shared" si="34"/>
        <v>-14</v>
      </c>
      <c r="H123" s="112">
        <f t="shared" si="34"/>
        <v>-80.5</v>
      </c>
      <c r="I123" s="112">
        <f t="shared" si="34"/>
        <v>2</v>
      </c>
      <c r="J123" s="112">
        <f t="shared" si="34"/>
        <v>-545</v>
      </c>
      <c r="K123" s="112">
        <f t="shared" si="34"/>
        <v>-25</v>
      </c>
      <c r="L123" s="112">
        <f t="shared" si="34"/>
        <v>0</v>
      </c>
      <c r="M123" s="112">
        <f>+SUM(M112:M122)</f>
        <v>43279.132</v>
      </c>
      <c r="N123" s="61">
        <f>+(M123-B123)/B123</f>
        <v>-0.010143488159633209</v>
      </c>
    </row>
    <row r="124" spans="1:14" ht="15" outlineLevel="1">
      <c r="A124" s="102"/>
      <c r="B124" s="31"/>
      <c r="C124" s="105"/>
      <c r="D124" s="105"/>
      <c r="E124" s="105"/>
      <c r="F124" s="105"/>
      <c r="G124" s="105"/>
      <c r="H124" s="105"/>
      <c r="I124" s="105"/>
      <c r="J124" s="106"/>
      <c r="K124" s="105"/>
      <c r="L124" s="106"/>
      <c r="M124" s="105"/>
      <c r="N124" s="31"/>
    </row>
    <row r="125" spans="1:14" ht="12.75" outlineLevel="1">
      <c r="A125" s="101" t="s">
        <v>4909</v>
      </c>
      <c r="B125" s="31"/>
      <c r="C125" s="105"/>
      <c r="D125" s="105"/>
      <c r="E125" s="105"/>
      <c r="F125" s="105"/>
      <c r="G125" s="105"/>
      <c r="H125" s="105"/>
      <c r="I125" s="105"/>
      <c r="J125" s="106"/>
      <c r="K125" s="105"/>
      <c r="L125" s="106"/>
      <c r="M125" s="105"/>
      <c r="N125" s="31"/>
    </row>
    <row r="126" spans="1:14" ht="25.5" outlineLevel="1">
      <c r="A126" s="100" t="s">
        <v>4910</v>
      </c>
      <c r="B126" s="29">
        <f>'2016-17'!M127</f>
        <v>0</v>
      </c>
      <c r="C126" s="105"/>
      <c r="D126" s="105"/>
      <c r="E126" s="105"/>
      <c r="F126" s="105"/>
      <c r="G126" s="105"/>
      <c r="H126" s="105"/>
      <c r="I126" s="105"/>
      <c r="J126" s="106"/>
      <c r="K126" s="105"/>
      <c r="L126" s="106"/>
      <c r="M126" s="114">
        <f>+B126+SUM(C126:L126)</f>
        <v>0</v>
      </c>
      <c r="N126" s="61" t="e">
        <f>+(M126-B126)/B126</f>
        <v>#DIV/0!</v>
      </c>
    </row>
    <row r="127" spans="1:14" ht="25.5" outlineLevel="1">
      <c r="A127" s="100" t="s">
        <v>4911</v>
      </c>
      <c r="B127" s="26">
        <f>+SUM(B126)</f>
        <v>0</v>
      </c>
      <c r="C127" s="112">
        <f aca="true" t="shared" si="35" ref="C127:L127">+SUM(C126)</f>
        <v>0</v>
      </c>
      <c r="D127" s="112">
        <f t="shared" si="35"/>
        <v>0</v>
      </c>
      <c r="E127" s="112">
        <f t="shared" si="35"/>
        <v>0</v>
      </c>
      <c r="F127" s="112">
        <f t="shared" si="35"/>
        <v>0</v>
      </c>
      <c r="G127" s="112">
        <f t="shared" si="35"/>
        <v>0</v>
      </c>
      <c r="H127" s="112">
        <f t="shared" si="35"/>
        <v>0</v>
      </c>
      <c r="I127" s="112">
        <f t="shared" si="35"/>
        <v>0</v>
      </c>
      <c r="J127" s="112">
        <f t="shared" si="35"/>
        <v>0</v>
      </c>
      <c r="K127" s="112">
        <f t="shared" si="35"/>
        <v>0</v>
      </c>
      <c r="L127" s="112">
        <f t="shared" si="35"/>
        <v>0</v>
      </c>
      <c r="M127" s="112">
        <f>+SUM(M126)</f>
        <v>0</v>
      </c>
      <c r="N127" s="61" t="e">
        <f>+(M127-B127)/B127</f>
        <v>#DIV/0!</v>
      </c>
    </row>
    <row r="128" spans="1:14" ht="15" outlineLevel="1">
      <c r="A128" s="102"/>
      <c r="B128" s="31"/>
      <c r="C128" s="105"/>
      <c r="D128" s="105"/>
      <c r="E128" s="105"/>
      <c r="F128" s="105"/>
      <c r="G128" s="105"/>
      <c r="H128" s="105"/>
      <c r="I128" s="105"/>
      <c r="J128" s="106"/>
      <c r="K128" s="105"/>
      <c r="L128" s="106"/>
      <c r="M128" s="105"/>
      <c r="N128" s="31"/>
    </row>
    <row r="129" spans="1:14" ht="15.75" outlineLevel="1">
      <c r="A129" s="99" t="s">
        <v>4912</v>
      </c>
      <c r="B129" s="26">
        <f>+SUM(B123,B127)</f>
        <v>43722.632</v>
      </c>
      <c r="C129" s="112">
        <f aca="true" t="shared" si="36" ref="C129:L129">+SUM(C123,C127)</f>
        <v>0</v>
      </c>
      <c r="D129" s="112">
        <f t="shared" si="36"/>
        <v>0</v>
      </c>
      <c r="E129" s="112">
        <f t="shared" si="36"/>
        <v>0</v>
      </c>
      <c r="F129" s="112">
        <f t="shared" si="36"/>
        <v>219</v>
      </c>
      <c r="G129" s="112">
        <f t="shared" si="36"/>
        <v>-14</v>
      </c>
      <c r="H129" s="112">
        <f t="shared" si="36"/>
        <v>-80.5</v>
      </c>
      <c r="I129" s="112">
        <f t="shared" si="36"/>
        <v>2</v>
      </c>
      <c r="J129" s="112">
        <f t="shared" si="36"/>
        <v>-545</v>
      </c>
      <c r="K129" s="112">
        <f t="shared" si="36"/>
        <v>-25</v>
      </c>
      <c r="L129" s="112">
        <f t="shared" si="36"/>
        <v>0</v>
      </c>
      <c r="M129" s="112">
        <f>+SUM(M123,M127)</f>
        <v>43279.132</v>
      </c>
      <c r="N129" s="61">
        <f>+(M129-B129)/B129</f>
        <v>-0.010143488159633209</v>
      </c>
    </row>
    <row r="130" spans="1:14" ht="15" outlineLevel="1">
      <c r="A130" s="102"/>
      <c r="B130" s="31"/>
      <c r="C130" s="105"/>
      <c r="D130" s="105"/>
      <c r="E130" s="105"/>
      <c r="F130" s="105"/>
      <c r="G130" s="105"/>
      <c r="H130" s="105"/>
      <c r="I130" s="105"/>
      <c r="J130" s="106"/>
      <c r="K130" s="105"/>
      <c r="L130" s="106"/>
      <c r="M130" s="105"/>
      <c r="N130" s="31"/>
    </row>
    <row r="131" spans="1:14" ht="15" outlineLevel="1">
      <c r="A131" s="102"/>
      <c r="B131" s="31"/>
      <c r="C131" s="105"/>
      <c r="D131" s="105"/>
      <c r="E131" s="105"/>
      <c r="F131" s="105"/>
      <c r="G131" s="105"/>
      <c r="H131" s="105"/>
      <c r="I131" s="105"/>
      <c r="J131" s="106"/>
      <c r="K131" s="105"/>
      <c r="L131" s="106"/>
      <c r="M131" s="105"/>
      <c r="N131" s="31"/>
    </row>
    <row r="132" spans="1:14" ht="15.75" outlineLevel="1">
      <c r="A132" s="99" t="s">
        <v>4913</v>
      </c>
      <c r="B132" s="26" t="e">
        <f>+SUM(B133:B134)</f>
        <v>#REF!</v>
      </c>
      <c r="C132" s="112">
        <f aca="true" t="shared" si="37" ref="C132:L132">+SUM(C133:C134)</f>
        <v>0</v>
      </c>
      <c r="D132" s="112">
        <f t="shared" si="37"/>
        <v>0</v>
      </c>
      <c r="E132" s="112">
        <f t="shared" si="37"/>
        <v>0</v>
      </c>
      <c r="F132" s="112">
        <f t="shared" si="37"/>
        <v>0</v>
      </c>
      <c r="G132" s="112">
        <f t="shared" si="37"/>
        <v>0</v>
      </c>
      <c r="H132" s="112">
        <f t="shared" si="37"/>
        <v>0</v>
      </c>
      <c r="I132" s="112">
        <f t="shared" si="37"/>
        <v>0</v>
      </c>
      <c r="J132" s="112">
        <f t="shared" si="37"/>
        <v>0</v>
      </c>
      <c r="K132" s="112">
        <f t="shared" si="37"/>
        <v>0</v>
      </c>
      <c r="L132" s="112">
        <f t="shared" si="37"/>
        <v>0</v>
      </c>
      <c r="M132" s="112" t="e">
        <f>+SUM(M133:M134)</f>
        <v>#REF!</v>
      </c>
      <c r="N132" s="61" t="e">
        <f>+(M132-B132)/B132</f>
        <v>#REF!</v>
      </c>
    </row>
    <row r="133" spans="1:14" ht="12.75" outlineLevel="1">
      <c r="A133" s="100" t="s">
        <v>4914</v>
      </c>
      <c r="B133" s="29" t="e">
        <f>'2016-17'!#REF!</f>
        <v>#REF!</v>
      </c>
      <c r="C133" s="105"/>
      <c r="D133" s="105"/>
      <c r="E133" s="105"/>
      <c r="F133" s="105"/>
      <c r="G133" s="105"/>
      <c r="H133" s="105"/>
      <c r="I133" s="105"/>
      <c r="J133" s="106"/>
      <c r="K133" s="105"/>
      <c r="L133" s="106"/>
      <c r="M133" s="114" t="e">
        <f>+B133+SUM(C133:L133)</f>
        <v>#REF!</v>
      </c>
      <c r="N133" s="61" t="e">
        <f>+(M133-B133)/B133</f>
        <v>#REF!</v>
      </c>
    </row>
    <row r="134" spans="1:14" ht="12.75" outlineLevel="1">
      <c r="A134" s="100" t="s">
        <v>2204</v>
      </c>
      <c r="B134" s="29" t="e">
        <f>'2016-17'!#REF!</f>
        <v>#REF!</v>
      </c>
      <c r="C134" s="105"/>
      <c r="D134" s="105"/>
      <c r="E134" s="105"/>
      <c r="F134" s="105"/>
      <c r="G134" s="105"/>
      <c r="H134" s="105"/>
      <c r="I134" s="105"/>
      <c r="J134" s="106"/>
      <c r="K134" s="105"/>
      <c r="L134" s="106"/>
      <c r="M134" s="114" t="e">
        <f>+B134+SUM(C134:L134)</f>
        <v>#REF!</v>
      </c>
      <c r="N134" s="61" t="e">
        <f>+(M134-B134)/B134</f>
        <v>#REF!</v>
      </c>
    </row>
    <row r="135" spans="1:14" ht="12.75" outlineLevel="1">
      <c r="A135" s="100"/>
      <c r="B135" s="31"/>
      <c r="C135" s="105"/>
      <c r="D135" s="105"/>
      <c r="E135" s="105"/>
      <c r="F135" s="105"/>
      <c r="G135" s="105"/>
      <c r="H135" s="105"/>
      <c r="I135" s="105"/>
      <c r="J135" s="106"/>
      <c r="K135" s="105"/>
      <c r="L135" s="106"/>
      <c r="M135" s="105"/>
      <c r="N135" s="31"/>
    </row>
    <row r="136" spans="1:14" ht="12.75" outlineLevel="1">
      <c r="A136" s="103" t="s">
        <v>4915</v>
      </c>
      <c r="B136" s="116" t="e">
        <f>+SUM(B132,B129)</f>
        <v>#REF!</v>
      </c>
      <c r="C136" s="113">
        <f aca="true" t="shared" si="38" ref="C136:L136">+SUM(C132,C129)</f>
        <v>0</v>
      </c>
      <c r="D136" s="113">
        <f t="shared" si="38"/>
        <v>0</v>
      </c>
      <c r="E136" s="113">
        <f t="shared" si="38"/>
        <v>0</v>
      </c>
      <c r="F136" s="113">
        <f t="shared" si="38"/>
        <v>219</v>
      </c>
      <c r="G136" s="113">
        <f t="shared" si="38"/>
        <v>-14</v>
      </c>
      <c r="H136" s="113">
        <f t="shared" si="38"/>
        <v>-80.5</v>
      </c>
      <c r="I136" s="113">
        <f t="shared" si="38"/>
        <v>2</v>
      </c>
      <c r="J136" s="113">
        <f t="shared" si="38"/>
        <v>-545</v>
      </c>
      <c r="K136" s="113">
        <f t="shared" si="38"/>
        <v>-25</v>
      </c>
      <c r="L136" s="113">
        <f t="shared" si="38"/>
        <v>0</v>
      </c>
      <c r="M136" s="113" t="e">
        <f>+SUM(M132,M129)</f>
        <v>#REF!</v>
      </c>
      <c r="N136" s="117"/>
    </row>
  </sheetData>
  <mergeCells count="1">
    <mergeCell ref="A1:N1"/>
  </mergeCells>
  <conditionalFormatting sqref="N111 N106 N104 N96 Q89:Q97 Q103:S111 N86 N72 Q86:Q87 N61 N63 Q64 Q66:Q73 Q49:Q51 Q61:S63 Q53:Q54 R53:S60 Q56:Q60 N53 Q52:S52 Q8:Q13 R38:S38 T2 R5:S34 Q35:S37 N24 N22 Q27:Q33 N18 Q15:Q25 V2 Q2:S3 N2:N3 N5 N12 Q5:Q6 R41:S45 Q43:Q45 Q39:S40 Q46:S46 Q47 R47:S51 R64:S75 Q75 Q76:S85 R86:S102 Q99:Q102">
    <cfRule type="cellIs" priority="1" dxfId="0" operator="equal" stopIfTrue="1">
      <formula>#DIV/0!</formula>
    </cfRule>
  </conditionalFormatting>
  <hyperlinks>
    <hyperlink ref="Q64" r:id="rId1" display="S12 ED Budgets 12-13 Appendix A - 1st Review"/>
    <hyperlink ref="Q107" r:id="rId2" display="S01 PCC 2012.13 Appendix A - 1st Review"/>
    <hyperlink ref="Q87" r:id="rId3" display=" S22 City Leis Budgets 12-13 Appendix A - 1st Review"/>
    <hyperlink ref="Q33" r:id="rId4" display="S03 BI 2012-13 Appendix A - 1st Review"/>
    <hyperlink ref="Q73" r:id="rId5" display="S23 Dir Serv Budgets 12-13 Appendix A - 1st Review"/>
    <hyperlink ref="Q13" r:id="rId6" display="CA S14 Budgets 12-13 Appendix A - 1st Review"/>
    <hyperlink ref="Q25" r:id="rId7" display="S32 Fin Budgets 12-13 Appendix A - 1st Review"/>
    <hyperlink ref="Q19" r:id="rId8" display=" S13 CHD Budgets 12-13 Appendix A - 1st Review"/>
    <hyperlink ref="Q6" r:id="rId9" display="CD S11 Budgets 12-13 Appendix - 1st Review"/>
    <hyperlink ref="Q97" r:id="rId10" display=" S13 CHD Budgets 12-13 Appendix A - 1st Review"/>
    <hyperlink ref="Q40" r:id="rId11" display="S21 Cust Serv Budgets 12-13 Appendix A - 1st Review"/>
    <hyperlink ref="Q47" r:id="rId12" display="S33 PE Budgets 12-13 Appendix A - 1st Review"/>
    <hyperlink ref="Q54" r:id="rId13" display="S34 L&amp;G Budgets 12-13 Appendix A - 1st Review"/>
  </hyperlink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53" r:id="rId1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62"/>
  <sheetViews>
    <sheetView workbookViewId="0" topLeftCell="A3417">
      <selection activeCell="C5096" sqref="C5096"/>
    </sheetView>
  </sheetViews>
  <sheetFormatPr defaultColWidth="9.140625" defaultRowHeight="12.75" outlineLevelRow="4"/>
  <cols>
    <col min="1" max="1" width="5.57421875" style="88" bestFit="1" customWidth="1"/>
    <col min="2" max="2" width="8.28125" style="88" bestFit="1" customWidth="1"/>
    <col min="3" max="3" width="53.7109375" style="88" bestFit="1" customWidth="1"/>
    <col min="4" max="4" width="13.421875" style="97" bestFit="1" customWidth="1"/>
    <col min="7" max="7" width="2.140625" style="0" customWidth="1"/>
    <col min="8" max="8" width="47.57421875" style="0" customWidth="1"/>
  </cols>
  <sheetData>
    <row r="1" spans="1:9" ht="12.75">
      <c r="A1" s="85"/>
      <c r="B1" s="86" t="s">
        <v>2389</v>
      </c>
      <c r="C1" s="86" t="s">
        <v>2390</v>
      </c>
      <c r="D1" s="87" t="s">
        <v>2391</v>
      </c>
      <c r="F1" t="s">
        <v>2207</v>
      </c>
      <c r="H1" t="s">
        <v>4916</v>
      </c>
      <c r="I1" t="s">
        <v>2207</v>
      </c>
    </row>
    <row r="2" spans="1:4" ht="12.75" hidden="1" outlineLevel="4">
      <c r="A2" s="85" t="s">
        <v>2392</v>
      </c>
      <c r="B2" s="88" t="s">
        <v>2393</v>
      </c>
      <c r="C2" s="88" t="s">
        <v>2394</v>
      </c>
      <c r="D2" s="89">
        <v>-1210</v>
      </c>
    </row>
    <row r="3" spans="1:4" ht="12.75" hidden="1" outlineLevel="4">
      <c r="A3" s="85" t="s">
        <v>2395</v>
      </c>
      <c r="B3" s="88" t="s">
        <v>2396</v>
      </c>
      <c r="C3" s="88" t="s">
        <v>2397</v>
      </c>
      <c r="D3" s="89">
        <v>1210</v>
      </c>
    </row>
    <row r="4" spans="1:4" ht="12.75" hidden="1" outlineLevel="3" collapsed="1">
      <c r="A4" s="85" t="s">
        <v>2398</v>
      </c>
      <c r="B4" s="90" t="s">
        <v>2399</v>
      </c>
      <c r="C4" s="90" t="s">
        <v>2400</v>
      </c>
      <c r="D4" s="91">
        <v>0</v>
      </c>
    </row>
    <row r="5" spans="1:9" ht="12.75" outlineLevel="2" collapsed="1">
      <c r="A5" s="85" t="s">
        <v>2401</v>
      </c>
      <c r="B5" s="90" t="s">
        <v>2402</v>
      </c>
      <c r="C5" s="90" t="s">
        <v>2235</v>
      </c>
      <c r="D5" s="91">
        <v>0</v>
      </c>
      <c r="F5" s="98">
        <f>D5/1000</f>
        <v>0</v>
      </c>
      <c r="I5" s="98">
        <v>0</v>
      </c>
    </row>
    <row r="6" spans="1:9" ht="12.75" hidden="1" outlineLevel="4">
      <c r="A6" s="85" t="s">
        <v>2403</v>
      </c>
      <c r="B6" s="88" t="s">
        <v>2404</v>
      </c>
      <c r="C6" s="88" t="s">
        <v>2405</v>
      </c>
      <c r="D6" s="89">
        <v>7163</v>
      </c>
      <c r="F6" s="98">
        <f aca="true" t="shared" si="0" ref="F6:F69">D6/1000</f>
        <v>7.163</v>
      </c>
      <c r="I6" s="98">
        <v>7.163</v>
      </c>
    </row>
    <row r="7" spans="1:9" ht="12.75" hidden="1" outlineLevel="4">
      <c r="A7" s="85" t="s">
        <v>2406</v>
      </c>
      <c r="B7" s="88" t="s">
        <v>2407</v>
      </c>
      <c r="C7" s="88" t="s">
        <v>2408</v>
      </c>
      <c r="D7" s="89">
        <v>-304</v>
      </c>
      <c r="F7" s="98">
        <f t="shared" si="0"/>
        <v>-0.304</v>
      </c>
      <c r="I7" s="98">
        <v>-0.304</v>
      </c>
    </row>
    <row r="8" spans="1:9" ht="12.75" hidden="1" outlineLevel="4">
      <c r="A8" s="85" t="s">
        <v>2409</v>
      </c>
      <c r="B8" s="88" t="s">
        <v>2410</v>
      </c>
      <c r="C8" s="88" t="s">
        <v>2411</v>
      </c>
      <c r="D8" s="89">
        <v>427</v>
      </c>
      <c r="F8" s="98">
        <f t="shared" si="0"/>
        <v>0.427</v>
      </c>
      <c r="I8" s="98">
        <v>0.427</v>
      </c>
    </row>
    <row r="9" spans="1:9" ht="12.75" hidden="1" outlineLevel="4">
      <c r="A9" s="85" t="s">
        <v>2412</v>
      </c>
      <c r="B9" s="88" t="s">
        <v>2413</v>
      </c>
      <c r="C9" s="88" t="s">
        <v>2414</v>
      </c>
      <c r="D9" s="89">
        <v>-495</v>
      </c>
      <c r="F9" s="98">
        <f t="shared" si="0"/>
        <v>-0.495</v>
      </c>
      <c r="I9" s="98">
        <v>-0.495</v>
      </c>
    </row>
    <row r="10" spans="1:9" ht="12.75" hidden="1" outlineLevel="4">
      <c r="A10" s="85" t="s">
        <v>2415</v>
      </c>
      <c r="B10" s="88" t="s">
        <v>2416</v>
      </c>
      <c r="C10" s="88" t="s">
        <v>2417</v>
      </c>
      <c r="D10" s="89">
        <v>262</v>
      </c>
      <c r="F10" s="98">
        <f t="shared" si="0"/>
        <v>0.262</v>
      </c>
      <c r="I10" s="98">
        <v>0.262</v>
      </c>
    </row>
    <row r="11" spans="1:9" ht="12.75" hidden="1" outlineLevel="4">
      <c r="A11" s="85" t="s">
        <v>2418</v>
      </c>
      <c r="B11" s="88" t="s">
        <v>2419</v>
      </c>
      <c r="C11" s="88" t="s">
        <v>2420</v>
      </c>
      <c r="D11" s="89">
        <v>334</v>
      </c>
      <c r="F11" s="98">
        <f t="shared" si="0"/>
        <v>0.334</v>
      </c>
      <c r="I11" s="98">
        <v>0.334</v>
      </c>
    </row>
    <row r="12" spans="1:9" ht="12.75" hidden="1" outlineLevel="4">
      <c r="A12" s="85" t="s">
        <v>2421</v>
      </c>
      <c r="B12" s="88" t="s">
        <v>2422</v>
      </c>
      <c r="C12" s="88" t="s">
        <v>2423</v>
      </c>
      <c r="D12" s="89">
        <v>2346</v>
      </c>
      <c r="F12" s="98">
        <f t="shared" si="0"/>
        <v>2.346</v>
      </c>
      <c r="I12" s="98">
        <v>2.346</v>
      </c>
    </row>
    <row r="13" spans="1:9" ht="12.75" hidden="1" outlineLevel="4">
      <c r="A13" s="85" t="s">
        <v>2424</v>
      </c>
      <c r="B13" s="88" t="s">
        <v>2425</v>
      </c>
      <c r="C13" s="88" t="s">
        <v>2426</v>
      </c>
      <c r="D13" s="89">
        <v>-1936</v>
      </c>
      <c r="F13" s="98">
        <f t="shared" si="0"/>
        <v>-1.936</v>
      </c>
      <c r="I13" s="98">
        <v>-1.936</v>
      </c>
    </row>
    <row r="14" spans="1:9" ht="12.75" hidden="1" outlineLevel="4">
      <c r="A14" s="85" t="s">
        <v>2427</v>
      </c>
      <c r="B14" s="88" t="s">
        <v>2428</v>
      </c>
      <c r="C14" s="88" t="s">
        <v>2429</v>
      </c>
      <c r="D14" s="89">
        <v>2150</v>
      </c>
      <c r="F14" s="98">
        <f t="shared" si="0"/>
        <v>2.15</v>
      </c>
      <c r="I14" s="98">
        <v>2.15</v>
      </c>
    </row>
    <row r="15" spans="1:9" ht="12.75" hidden="1" outlineLevel="4">
      <c r="A15" s="85" t="s">
        <v>2430</v>
      </c>
      <c r="B15" s="88" t="s">
        <v>2431</v>
      </c>
      <c r="C15" s="88" t="s">
        <v>2432</v>
      </c>
      <c r="D15" s="89">
        <v>9842</v>
      </c>
      <c r="F15" s="98">
        <f t="shared" si="0"/>
        <v>9.842</v>
      </c>
      <c r="I15" s="98">
        <v>9.842</v>
      </c>
    </row>
    <row r="16" spans="1:9" ht="12.75" hidden="1" outlineLevel="4">
      <c r="A16" s="85" t="s">
        <v>2433</v>
      </c>
      <c r="B16" s="88" t="s">
        <v>2434</v>
      </c>
      <c r="C16" s="88" t="s">
        <v>2435</v>
      </c>
      <c r="D16" s="89">
        <v>1218</v>
      </c>
      <c r="F16" s="98">
        <f t="shared" si="0"/>
        <v>1.218</v>
      </c>
      <c r="I16" s="98">
        <v>1.218</v>
      </c>
    </row>
    <row r="17" spans="1:9" ht="12.75" hidden="1" outlineLevel="4">
      <c r="A17" s="85" t="s">
        <v>2436</v>
      </c>
      <c r="B17" s="88" t="s">
        <v>2437</v>
      </c>
      <c r="C17" s="88" t="s">
        <v>2438</v>
      </c>
      <c r="D17" s="89">
        <v>1064</v>
      </c>
      <c r="F17" s="98">
        <f t="shared" si="0"/>
        <v>1.064</v>
      </c>
      <c r="I17" s="98">
        <v>1.064</v>
      </c>
    </row>
    <row r="18" spans="1:9" ht="12.75" hidden="1" outlineLevel="4">
      <c r="A18" s="85" t="s">
        <v>2439</v>
      </c>
      <c r="B18" s="88" t="s">
        <v>2440</v>
      </c>
      <c r="C18" s="88" t="s">
        <v>2441</v>
      </c>
      <c r="D18" s="89">
        <v>1792</v>
      </c>
      <c r="F18" s="98">
        <f t="shared" si="0"/>
        <v>1.792</v>
      </c>
      <c r="I18" s="98">
        <v>1.792</v>
      </c>
    </row>
    <row r="19" spans="1:9" ht="12.75" hidden="1" outlineLevel="4">
      <c r="A19" s="85" t="s">
        <v>2442</v>
      </c>
      <c r="B19" s="88" t="s">
        <v>2443</v>
      </c>
      <c r="C19" s="88" t="s">
        <v>4691</v>
      </c>
      <c r="D19" s="89">
        <v>2178</v>
      </c>
      <c r="F19" s="98">
        <f t="shared" si="0"/>
        <v>2.178</v>
      </c>
      <c r="I19" s="98">
        <v>2.178</v>
      </c>
    </row>
    <row r="20" spans="1:9" ht="12.75" hidden="1" outlineLevel="4">
      <c r="A20" s="85" t="s">
        <v>4692</v>
      </c>
      <c r="B20" s="88" t="s">
        <v>4693</v>
      </c>
      <c r="C20" s="88" t="s">
        <v>4694</v>
      </c>
      <c r="D20" s="89">
        <v>3944</v>
      </c>
      <c r="F20" s="98">
        <f t="shared" si="0"/>
        <v>3.944</v>
      </c>
      <c r="I20" s="98">
        <v>3.944</v>
      </c>
    </row>
    <row r="21" spans="1:9" ht="12.75" hidden="1" outlineLevel="4">
      <c r="A21" s="85" t="s">
        <v>4695</v>
      </c>
      <c r="B21" s="88" t="s">
        <v>4696</v>
      </c>
      <c r="C21" s="88" t="s">
        <v>4697</v>
      </c>
      <c r="D21" s="89">
        <v>10477</v>
      </c>
      <c r="F21" s="98">
        <f t="shared" si="0"/>
        <v>10.477</v>
      </c>
      <c r="I21" s="98">
        <v>10.477</v>
      </c>
    </row>
    <row r="22" spans="1:9" ht="12.75" hidden="1" outlineLevel="4">
      <c r="A22" s="85" t="s">
        <v>4698</v>
      </c>
      <c r="B22" s="88" t="s">
        <v>4699</v>
      </c>
      <c r="C22" s="88" t="s">
        <v>4700</v>
      </c>
      <c r="D22" s="89">
        <v>380</v>
      </c>
      <c r="F22" s="98">
        <f t="shared" si="0"/>
        <v>0.38</v>
      </c>
      <c r="I22" s="98">
        <v>0.38</v>
      </c>
    </row>
    <row r="23" spans="1:9" ht="12.75" hidden="1" outlineLevel="4">
      <c r="A23" s="85" t="s">
        <v>4701</v>
      </c>
      <c r="B23" s="88" t="s">
        <v>4702</v>
      </c>
      <c r="C23" s="88" t="s">
        <v>4703</v>
      </c>
      <c r="D23" s="89">
        <v>1672</v>
      </c>
      <c r="F23" s="98">
        <f t="shared" si="0"/>
        <v>1.672</v>
      </c>
      <c r="I23" s="98">
        <v>1.672</v>
      </c>
    </row>
    <row r="24" spans="1:9" ht="12.75" hidden="1" outlineLevel="4">
      <c r="A24" s="85" t="s">
        <v>4704</v>
      </c>
      <c r="B24" s="88" t="s">
        <v>4705</v>
      </c>
      <c r="C24" s="88" t="s">
        <v>4706</v>
      </c>
      <c r="D24" s="89">
        <v>22500</v>
      </c>
      <c r="F24" s="98">
        <f t="shared" si="0"/>
        <v>22.5</v>
      </c>
      <c r="I24" s="98">
        <v>22.5</v>
      </c>
    </row>
    <row r="25" spans="1:9" ht="12.75" hidden="1" outlineLevel="4">
      <c r="A25" s="85" t="s">
        <v>2476</v>
      </c>
      <c r="B25" s="88" t="s">
        <v>2477</v>
      </c>
      <c r="C25" s="88" t="s">
        <v>2478</v>
      </c>
      <c r="D25" s="89">
        <v>-194953</v>
      </c>
      <c r="F25" s="98">
        <f t="shared" si="0"/>
        <v>-194.953</v>
      </c>
      <c r="I25" s="98">
        <v>-194.953</v>
      </c>
    </row>
    <row r="26" spans="1:9" ht="12.75" hidden="1" outlineLevel="4">
      <c r="A26" s="85" t="s">
        <v>2479</v>
      </c>
      <c r="B26" s="88" t="s">
        <v>2480</v>
      </c>
      <c r="C26" s="88" t="s">
        <v>2481</v>
      </c>
      <c r="D26" s="89">
        <v>-4932</v>
      </c>
      <c r="F26" s="98">
        <f t="shared" si="0"/>
        <v>-4.932</v>
      </c>
      <c r="I26" s="98">
        <v>-4.932</v>
      </c>
    </row>
    <row r="27" spans="1:9" ht="12.75" hidden="1" outlineLevel="4">
      <c r="A27" s="85" t="s">
        <v>2482</v>
      </c>
      <c r="B27" s="88" t="s">
        <v>2483</v>
      </c>
      <c r="C27" s="88" t="s">
        <v>2484</v>
      </c>
      <c r="D27" s="89">
        <v>92133</v>
      </c>
      <c r="F27" s="98">
        <f t="shared" si="0"/>
        <v>92.133</v>
      </c>
      <c r="I27" s="98">
        <v>92.133</v>
      </c>
    </row>
    <row r="28" spans="1:9" ht="12.75" hidden="1" outlineLevel="4">
      <c r="A28" s="85" t="s">
        <v>2485</v>
      </c>
      <c r="B28" s="88" t="s">
        <v>2486</v>
      </c>
      <c r="C28" s="88" t="s">
        <v>2487</v>
      </c>
      <c r="D28" s="89">
        <v>18612</v>
      </c>
      <c r="F28" s="98">
        <f t="shared" si="0"/>
        <v>18.612</v>
      </c>
      <c r="I28" s="98">
        <v>18.612</v>
      </c>
    </row>
    <row r="29" spans="1:9" ht="12.75" hidden="1" outlineLevel="4">
      <c r="A29" s="85" t="s">
        <v>2488</v>
      </c>
      <c r="B29" s="88" t="s">
        <v>2489</v>
      </c>
      <c r="C29" s="88" t="s">
        <v>2490</v>
      </c>
      <c r="D29" s="89">
        <v>298</v>
      </c>
      <c r="F29" s="98">
        <f t="shared" si="0"/>
        <v>0.298</v>
      </c>
      <c r="I29" s="98">
        <v>0.298</v>
      </c>
    </row>
    <row r="30" spans="1:9" ht="12.75" hidden="1" outlineLevel="4">
      <c r="A30" s="85" t="s">
        <v>2491</v>
      </c>
      <c r="B30" s="88" t="s">
        <v>2492</v>
      </c>
      <c r="C30" s="88" t="s">
        <v>2493</v>
      </c>
      <c r="D30" s="89">
        <v>254</v>
      </c>
      <c r="F30" s="98">
        <f t="shared" si="0"/>
        <v>0.254</v>
      </c>
      <c r="I30" s="98">
        <v>0.254</v>
      </c>
    </row>
    <row r="31" spans="1:9" ht="12.75" hidden="1" outlineLevel="4">
      <c r="A31" s="85" t="s">
        <v>2494</v>
      </c>
      <c r="B31" s="88" t="s">
        <v>2495</v>
      </c>
      <c r="C31" s="88" t="s">
        <v>2496</v>
      </c>
      <c r="D31" s="89">
        <v>1387</v>
      </c>
      <c r="F31" s="98">
        <f t="shared" si="0"/>
        <v>1.387</v>
      </c>
      <c r="I31" s="98">
        <v>1.387</v>
      </c>
    </row>
    <row r="32" spans="1:9" ht="12.75" hidden="1" outlineLevel="4">
      <c r="A32" s="85" t="s">
        <v>2497</v>
      </c>
      <c r="B32" s="88" t="s">
        <v>2498</v>
      </c>
      <c r="C32" s="88" t="s">
        <v>2499</v>
      </c>
      <c r="D32" s="89">
        <v>-374</v>
      </c>
      <c r="F32" s="98">
        <f t="shared" si="0"/>
        <v>-0.374</v>
      </c>
      <c r="I32" s="98">
        <v>-0.374</v>
      </c>
    </row>
    <row r="33" spans="1:9" ht="12.75" hidden="1" outlineLevel="4">
      <c r="A33" s="85" t="s">
        <v>2500</v>
      </c>
      <c r="B33" s="88" t="s">
        <v>2501</v>
      </c>
      <c r="C33" s="88" t="s">
        <v>2502</v>
      </c>
      <c r="D33" s="89">
        <v>530</v>
      </c>
      <c r="F33" s="98">
        <f t="shared" si="0"/>
        <v>0.53</v>
      </c>
      <c r="I33" s="98">
        <v>0.53</v>
      </c>
    </row>
    <row r="34" spans="1:9" ht="12.75" hidden="1" outlineLevel="4">
      <c r="A34" s="85" t="s">
        <v>2503</v>
      </c>
      <c r="B34" s="88" t="s">
        <v>2504</v>
      </c>
      <c r="C34" s="88" t="s">
        <v>2505</v>
      </c>
      <c r="D34" s="89">
        <v>287</v>
      </c>
      <c r="F34" s="98">
        <f t="shared" si="0"/>
        <v>0.287</v>
      </c>
      <c r="I34" s="98">
        <v>0.287</v>
      </c>
    </row>
    <row r="35" spans="1:9" ht="12.75" hidden="1" outlineLevel="4">
      <c r="A35" s="85" t="s">
        <v>2506</v>
      </c>
      <c r="B35" s="88" t="s">
        <v>2507</v>
      </c>
      <c r="C35" s="88" t="s">
        <v>2508</v>
      </c>
      <c r="D35" s="89">
        <v>567</v>
      </c>
      <c r="F35" s="98">
        <f t="shared" si="0"/>
        <v>0.567</v>
      </c>
      <c r="I35" s="98">
        <v>0.567</v>
      </c>
    </row>
    <row r="36" spans="1:9" ht="12.75" hidden="1" outlineLevel="4">
      <c r="A36" s="85" t="s">
        <v>2509</v>
      </c>
      <c r="B36" s="88" t="s">
        <v>2510</v>
      </c>
      <c r="C36" s="88" t="s">
        <v>2511</v>
      </c>
      <c r="D36" s="89">
        <v>1082</v>
      </c>
      <c r="F36" s="98">
        <f t="shared" si="0"/>
        <v>1.082</v>
      </c>
      <c r="I36" s="98">
        <v>1.082</v>
      </c>
    </row>
    <row r="37" spans="1:9" ht="12.75" hidden="1" outlineLevel="4">
      <c r="A37" s="85" t="s">
        <v>2512</v>
      </c>
      <c r="B37" s="88" t="s">
        <v>2513</v>
      </c>
      <c r="C37" s="88" t="s">
        <v>2514</v>
      </c>
      <c r="D37" s="89">
        <v>3363</v>
      </c>
      <c r="F37" s="98">
        <f t="shared" si="0"/>
        <v>3.363</v>
      </c>
      <c r="I37" s="98">
        <v>3.363</v>
      </c>
    </row>
    <row r="38" spans="1:9" ht="12.75" hidden="1" outlineLevel="4">
      <c r="A38" s="85" t="s">
        <v>2515</v>
      </c>
      <c r="B38" s="88" t="s">
        <v>2516</v>
      </c>
      <c r="C38" s="88" t="s">
        <v>2517</v>
      </c>
      <c r="D38" s="89">
        <v>462</v>
      </c>
      <c r="F38" s="98">
        <f t="shared" si="0"/>
        <v>0.462</v>
      </c>
      <c r="I38" s="98">
        <v>0.462</v>
      </c>
    </row>
    <row r="39" spans="1:9" ht="12.75" hidden="1" outlineLevel="4">
      <c r="A39" s="85" t="s">
        <v>2518</v>
      </c>
      <c r="B39" s="88" t="s">
        <v>2519</v>
      </c>
      <c r="C39" s="88" t="s">
        <v>2520</v>
      </c>
      <c r="D39" s="89">
        <v>14002</v>
      </c>
      <c r="F39" s="98">
        <f t="shared" si="0"/>
        <v>14.002</v>
      </c>
      <c r="I39" s="98">
        <v>14.002</v>
      </c>
    </row>
    <row r="40" spans="1:9" ht="12.75" hidden="1" outlineLevel="4">
      <c r="A40" s="85" t="s">
        <v>2521</v>
      </c>
      <c r="B40" s="88" t="s">
        <v>2522</v>
      </c>
      <c r="C40" s="88" t="s">
        <v>2523</v>
      </c>
      <c r="D40" s="89">
        <v>47</v>
      </c>
      <c r="F40" s="98">
        <f t="shared" si="0"/>
        <v>0.047</v>
      </c>
      <c r="I40" s="98">
        <v>0.047</v>
      </c>
    </row>
    <row r="41" spans="1:9" ht="12.75" hidden="1" outlineLevel="4">
      <c r="A41" s="85" t="s">
        <v>2524</v>
      </c>
      <c r="B41" s="88" t="s">
        <v>2525</v>
      </c>
      <c r="C41" s="88" t="s">
        <v>2526</v>
      </c>
      <c r="D41" s="89">
        <v>2732</v>
      </c>
      <c r="F41" s="98">
        <f t="shared" si="0"/>
        <v>2.732</v>
      </c>
      <c r="I41" s="98">
        <v>2.732</v>
      </c>
    </row>
    <row r="42" spans="1:9" ht="12.75" hidden="1" outlineLevel="4">
      <c r="A42" s="85" t="s">
        <v>2527</v>
      </c>
      <c r="B42" s="88" t="s">
        <v>2528</v>
      </c>
      <c r="C42" s="88" t="s">
        <v>2529</v>
      </c>
      <c r="D42" s="89">
        <v>-1000</v>
      </c>
      <c r="F42" s="98">
        <f t="shared" si="0"/>
        <v>-1</v>
      </c>
      <c r="I42" s="98">
        <v>-1</v>
      </c>
    </row>
    <row r="43" spans="1:9" ht="12.75" hidden="1" outlineLevel="3" collapsed="1">
      <c r="A43" s="85" t="s">
        <v>2398</v>
      </c>
      <c r="B43" s="90" t="s">
        <v>2530</v>
      </c>
      <c r="C43" s="90" t="s">
        <v>2531</v>
      </c>
      <c r="D43" s="91">
        <v>-489</v>
      </c>
      <c r="F43" s="98">
        <f t="shared" si="0"/>
        <v>-0.489</v>
      </c>
      <c r="I43" s="98">
        <v>-0.489</v>
      </c>
    </row>
    <row r="44" spans="1:9" ht="12.75" hidden="1" outlineLevel="4">
      <c r="A44" s="85" t="s">
        <v>2532</v>
      </c>
      <c r="B44" s="88" t="s">
        <v>2404</v>
      </c>
      <c r="C44" s="88" t="s">
        <v>2405</v>
      </c>
      <c r="D44" s="89">
        <v>5729</v>
      </c>
      <c r="F44" s="98">
        <f t="shared" si="0"/>
        <v>5.729</v>
      </c>
      <c r="I44" s="98">
        <v>5.729</v>
      </c>
    </row>
    <row r="45" spans="1:9" ht="12.75" hidden="1" outlineLevel="4">
      <c r="A45" s="85" t="s">
        <v>2533</v>
      </c>
      <c r="B45" s="88" t="s">
        <v>2534</v>
      </c>
      <c r="C45" s="88" t="s">
        <v>2535</v>
      </c>
      <c r="D45" s="89">
        <v>5632</v>
      </c>
      <c r="F45" s="98">
        <f t="shared" si="0"/>
        <v>5.632</v>
      </c>
      <c r="I45" s="98">
        <v>5.632</v>
      </c>
    </row>
    <row r="46" spans="1:9" ht="12.75" hidden="1" outlineLevel="4">
      <c r="A46" s="85" t="s">
        <v>2536</v>
      </c>
      <c r="B46" s="88" t="s">
        <v>2537</v>
      </c>
      <c r="C46" s="88" t="s">
        <v>2538</v>
      </c>
      <c r="D46" s="89">
        <v>13000</v>
      </c>
      <c r="F46" s="98">
        <f t="shared" si="0"/>
        <v>13</v>
      </c>
      <c r="I46" s="98">
        <v>13</v>
      </c>
    </row>
    <row r="47" spans="1:9" ht="12.75" hidden="1" outlineLevel="4">
      <c r="A47" s="85" t="s">
        <v>2539</v>
      </c>
      <c r="B47" s="88" t="s">
        <v>2434</v>
      </c>
      <c r="C47" s="88" t="s">
        <v>2435</v>
      </c>
      <c r="D47" s="89">
        <v>812</v>
      </c>
      <c r="F47" s="98">
        <f t="shared" si="0"/>
        <v>0.812</v>
      </c>
      <c r="I47" s="98">
        <v>0.812</v>
      </c>
    </row>
    <row r="48" spans="1:9" ht="12.75" hidden="1" outlineLevel="4">
      <c r="A48" s="85" t="s">
        <v>2540</v>
      </c>
      <c r="B48" s="88" t="s">
        <v>2437</v>
      </c>
      <c r="C48" s="88" t="s">
        <v>2438</v>
      </c>
      <c r="D48" s="89">
        <v>709</v>
      </c>
      <c r="F48" s="98">
        <f t="shared" si="0"/>
        <v>0.709</v>
      </c>
      <c r="I48" s="98">
        <v>0.709</v>
      </c>
    </row>
    <row r="49" spans="1:9" ht="12.75" hidden="1" outlineLevel="4">
      <c r="A49" s="85" t="s">
        <v>2541</v>
      </c>
      <c r="B49" s="88" t="s">
        <v>2440</v>
      </c>
      <c r="C49" s="88" t="s">
        <v>2441</v>
      </c>
      <c r="D49" s="89">
        <v>1194</v>
      </c>
      <c r="F49" s="98">
        <f t="shared" si="0"/>
        <v>1.194</v>
      </c>
      <c r="I49" s="98">
        <v>1.194</v>
      </c>
    </row>
    <row r="50" spans="1:9" ht="12.75" hidden="1" outlineLevel="4">
      <c r="A50" s="85" t="s">
        <v>2542</v>
      </c>
      <c r="B50" s="88" t="s">
        <v>2443</v>
      </c>
      <c r="C50" s="88" t="s">
        <v>4691</v>
      </c>
      <c r="D50" s="89">
        <v>1452</v>
      </c>
      <c r="F50" s="98">
        <f t="shared" si="0"/>
        <v>1.452</v>
      </c>
      <c r="I50" s="98">
        <v>1.452</v>
      </c>
    </row>
    <row r="51" spans="1:9" ht="12.75" hidden="1" outlineLevel="4">
      <c r="A51" s="85" t="s">
        <v>2543</v>
      </c>
      <c r="B51" s="88" t="s">
        <v>4693</v>
      </c>
      <c r="C51" s="88" t="s">
        <v>4694</v>
      </c>
      <c r="D51" s="89">
        <v>1815</v>
      </c>
      <c r="F51" s="98">
        <f t="shared" si="0"/>
        <v>1.815</v>
      </c>
      <c r="I51" s="98">
        <v>1.815</v>
      </c>
    </row>
    <row r="52" spans="1:9" ht="12.75" hidden="1" outlineLevel="4">
      <c r="A52" s="85" t="s">
        <v>2544</v>
      </c>
      <c r="B52" s="88" t="s">
        <v>4696</v>
      </c>
      <c r="C52" s="88" t="s">
        <v>4697</v>
      </c>
      <c r="D52" s="89">
        <v>6985</v>
      </c>
      <c r="F52" s="98">
        <f t="shared" si="0"/>
        <v>6.985</v>
      </c>
      <c r="I52" s="98">
        <v>6.985</v>
      </c>
    </row>
    <row r="53" spans="1:9" ht="12.75" hidden="1" outlineLevel="4">
      <c r="A53" s="85" t="s">
        <v>2545</v>
      </c>
      <c r="B53" s="88" t="s">
        <v>4699</v>
      </c>
      <c r="C53" s="88" t="s">
        <v>4700</v>
      </c>
      <c r="D53" s="89">
        <v>254</v>
      </c>
      <c r="F53" s="98">
        <f t="shared" si="0"/>
        <v>0.254</v>
      </c>
      <c r="I53" s="98">
        <v>0.254</v>
      </c>
    </row>
    <row r="54" spans="1:9" ht="12.75" hidden="1" outlineLevel="4">
      <c r="A54" s="85" t="s">
        <v>2546</v>
      </c>
      <c r="B54" s="88" t="s">
        <v>2477</v>
      </c>
      <c r="C54" s="88" t="s">
        <v>2478</v>
      </c>
      <c r="D54" s="89">
        <v>-141501</v>
      </c>
      <c r="F54" s="98">
        <f t="shared" si="0"/>
        <v>-141.501</v>
      </c>
      <c r="I54" s="98">
        <v>-141.501</v>
      </c>
    </row>
    <row r="55" spans="1:9" ht="12.75" hidden="1" outlineLevel="4">
      <c r="A55" s="85" t="s">
        <v>2547</v>
      </c>
      <c r="B55" s="88" t="s">
        <v>2480</v>
      </c>
      <c r="C55" s="88" t="s">
        <v>2481</v>
      </c>
      <c r="D55" s="89">
        <v>-3580</v>
      </c>
      <c r="F55" s="98">
        <f t="shared" si="0"/>
        <v>-3.58</v>
      </c>
      <c r="I55" s="98">
        <v>-3.58</v>
      </c>
    </row>
    <row r="56" spans="1:9" ht="12.75" hidden="1" outlineLevel="4">
      <c r="A56" s="85" t="s">
        <v>2548</v>
      </c>
      <c r="B56" s="88" t="s">
        <v>2483</v>
      </c>
      <c r="C56" s="88" t="s">
        <v>2484</v>
      </c>
      <c r="D56" s="89">
        <v>70867</v>
      </c>
      <c r="F56" s="98">
        <f t="shared" si="0"/>
        <v>70.867</v>
      </c>
      <c r="I56" s="98">
        <v>70.867</v>
      </c>
    </row>
    <row r="57" spans="1:9" ht="12.75" hidden="1" outlineLevel="4">
      <c r="A57" s="85" t="s">
        <v>2549</v>
      </c>
      <c r="B57" s="88" t="s">
        <v>2486</v>
      </c>
      <c r="C57" s="88" t="s">
        <v>2487</v>
      </c>
      <c r="D57" s="89">
        <v>14316</v>
      </c>
      <c r="F57" s="98">
        <f t="shared" si="0"/>
        <v>14.316</v>
      </c>
      <c r="I57" s="98">
        <v>14.316</v>
      </c>
    </row>
    <row r="58" spans="1:9" ht="12.75" hidden="1" outlineLevel="4">
      <c r="A58" s="85" t="s">
        <v>2550</v>
      </c>
      <c r="B58" s="88" t="s">
        <v>2551</v>
      </c>
      <c r="C58" s="88" t="s">
        <v>2552</v>
      </c>
      <c r="D58" s="89">
        <v>17940</v>
      </c>
      <c r="F58" s="98">
        <f t="shared" si="0"/>
        <v>17.94</v>
      </c>
      <c r="I58" s="98">
        <v>17.94</v>
      </c>
    </row>
    <row r="59" spans="1:9" ht="12.75" hidden="1" outlineLevel="4">
      <c r="A59" s="85" t="s">
        <v>2553</v>
      </c>
      <c r="B59" s="88" t="s">
        <v>2431</v>
      </c>
      <c r="C59" s="88" t="s">
        <v>2432</v>
      </c>
      <c r="D59" s="89">
        <v>720</v>
      </c>
      <c r="F59" s="98">
        <f t="shared" si="0"/>
        <v>0.72</v>
      </c>
      <c r="I59" s="98">
        <v>0.72</v>
      </c>
    </row>
    <row r="60" spans="1:9" ht="12.75" hidden="1" outlineLevel="4">
      <c r="A60" s="85" t="s">
        <v>2554</v>
      </c>
      <c r="B60" s="88" t="s">
        <v>2507</v>
      </c>
      <c r="C60" s="88" t="s">
        <v>2508</v>
      </c>
      <c r="D60" s="89">
        <v>378</v>
      </c>
      <c r="F60" s="98">
        <f t="shared" si="0"/>
        <v>0.378</v>
      </c>
      <c r="I60" s="98">
        <v>0.378</v>
      </c>
    </row>
    <row r="61" spans="1:9" ht="12.75" hidden="1" outlineLevel="4">
      <c r="A61" s="85" t="s">
        <v>2555</v>
      </c>
      <c r="B61" s="88" t="s">
        <v>2510</v>
      </c>
      <c r="C61" s="88" t="s">
        <v>2511</v>
      </c>
      <c r="D61" s="89">
        <v>722</v>
      </c>
      <c r="F61" s="98">
        <f t="shared" si="0"/>
        <v>0.722</v>
      </c>
      <c r="I61" s="98">
        <v>0.722</v>
      </c>
    </row>
    <row r="62" spans="1:9" ht="12.75" hidden="1" outlineLevel="4">
      <c r="A62" s="85" t="s">
        <v>2556</v>
      </c>
      <c r="B62" s="88" t="s">
        <v>2513</v>
      </c>
      <c r="C62" s="88" t="s">
        <v>2514</v>
      </c>
      <c r="D62" s="89">
        <v>2242</v>
      </c>
      <c r="F62" s="98">
        <f t="shared" si="0"/>
        <v>2.242</v>
      </c>
      <c r="I62" s="98">
        <v>2.242</v>
      </c>
    </row>
    <row r="63" spans="1:9" ht="12.75" hidden="1" outlineLevel="4">
      <c r="A63" s="85" t="s">
        <v>2557</v>
      </c>
      <c r="B63" s="88" t="s">
        <v>2516</v>
      </c>
      <c r="C63" s="88" t="s">
        <v>2517</v>
      </c>
      <c r="D63" s="89">
        <v>308</v>
      </c>
      <c r="F63" s="98">
        <f t="shared" si="0"/>
        <v>0.308</v>
      </c>
      <c r="I63" s="98">
        <v>0.308</v>
      </c>
    </row>
    <row r="64" spans="1:9" ht="12.75" hidden="1" outlineLevel="3" collapsed="1">
      <c r="A64" s="85" t="s">
        <v>2398</v>
      </c>
      <c r="B64" s="90" t="s">
        <v>2558</v>
      </c>
      <c r="C64" s="90" t="s">
        <v>2559</v>
      </c>
      <c r="D64" s="91">
        <v>-6</v>
      </c>
      <c r="F64" s="98">
        <f t="shared" si="0"/>
        <v>-0.006</v>
      </c>
      <c r="I64" s="98">
        <v>-0.006</v>
      </c>
    </row>
    <row r="65" spans="1:9" ht="12.75" hidden="1" outlineLevel="4">
      <c r="A65" s="85" t="s">
        <v>2560</v>
      </c>
      <c r="B65" s="88" t="s">
        <v>4693</v>
      </c>
      <c r="C65" s="88" t="s">
        <v>4694</v>
      </c>
      <c r="D65" s="89">
        <v>1880</v>
      </c>
      <c r="F65" s="98">
        <f t="shared" si="0"/>
        <v>1.88</v>
      </c>
      <c r="I65" s="98">
        <v>1.88</v>
      </c>
    </row>
    <row r="66" spans="1:9" ht="12.75" hidden="1" outlineLevel="4">
      <c r="A66" s="85" t="s">
        <v>2561</v>
      </c>
      <c r="B66" s="88" t="s">
        <v>2562</v>
      </c>
      <c r="C66" s="88" t="s">
        <v>2563</v>
      </c>
      <c r="D66" s="89">
        <v>2546</v>
      </c>
      <c r="F66" s="98">
        <f t="shared" si="0"/>
        <v>2.546</v>
      </c>
      <c r="I66" s="98">
        <v>2.546</v>
      </c>
    </row>
    <row r="67" spans="1:9" ht="12.75" hidden="1" outlineLevel="4">
      <c r="A67" s="85" t="s">
        <v>2564</v>
      </c>
      <c r="B67" s="88" t="s">
        <v>2480</v>
      </c>
      <c r="C67" s="88" t="s">
        <v>2481</v>
      </c>
      <c r="D67" s="89">
        <v>-462</v>
      </c>
      <c r="F67" s="98">
        <f t="shared" si="0"/>
        <v>-0.462</v>
      </c>
      <c r="I67" s="98">
        <v>-0.462</v>
      </c>
    </row>
    <row r="68" spans="1:9" ht="12.75" hidden="1" outlineLevel="4">
      <c r="A68" s="85" t="s">
        <v>2565</v>
      </c>
      <c r="B68" s="88" t="s">
        <v>2431</v>
      </c>
      <c r="C68" s="88" t="s">
        <v>2432</v>
      </c>
      <c r="D68" s="89">
        <v>14332</v>
      </c>
      <c r="F68" s="98">
        <f t="shared" si="0"/>
        <v>14.332</v>
      </c>
      <c r="I68" s="98">
        <v>14.332</v>
      </c>
    </row>
    <row r="69" spans="1:9" ht="12.75" hidden="1" outlineLevel="4">
      <c r="A69" s="85" t="s">
        <v>2566</v>
      </c>
      <c r="B69" s="88" t="s">
        <v>2477</v>
      </c>
      <c r="C69" s="88" t="s">
        <v>2478</v>
      </c>
      <c r="D69" s="89">
        <v>-18283</v>
      </c>
      <c r="F69" s="98">
        <f t="shared" si="0"/>
        <v>-18.283</v>
      </c>
      <c r="I69" s="98">
        <v>-18.283</v>
      </c>
    </row>
    <row r="70" spans="1:9" ht="12.75" hidden="1" outlineLevel="3" collapsed="1">
      <c r="A70" s="85" t="s">
        <v>2398</v>
      </c>
      <c r="B70" s="90" t="s">
        <v>2567</v>
      </c>
      <c r="C70" s="90" t="s">
        <v>2568</v>
      </c>
      <c r="D70" s="91">
        <v>13</v>
      </c>
      <c r="F70" s="98">
        <f aca="true" t="shared" si="1" ref="F70:F133">D70/1000</f>
        <v>0.013</v>
      </c>
      <c r="I70" s="98">
        <v>0.013</v>
      </c>
    </row>
    <row r="71" spans="1:9" ht="12.75" outlineLevel="2" collapsed="1">
      <c r="A71" s="85" t="s">
        <v>2401</v>
      </c>
      <c r="B71" s="90" t="s">
        <v>2569</v>
      </c>
      <c r="C71" s="90" t="s">
        <v>5906</v>
      </c>
      <c r="D71" s="91">
        <v>-482</v>
      </c>
      <c r="F71" s="98">
        <f t="shared" si="1"/>
        <v>-0.482</v>
      </c>
      <c r="I71" s="98">
        <v>-0.482</v>
      </c>
    </row>
    <row r="72" spans="1:9" ht="12.75" hidden="1" outlineLevel="4">
      <c r="A72" s="85" t="s">
        <v>2570</v>
      </c>
      <c r="B72" s="88" t="s">
        <v>2404</v>
      </c>
      <c r="C72" s="88" t="s">
        <v>2405</v>
      </c>
      <c r="D72" s="89">
        <v>2350</v>
      </c>
      <c r="F72" s="98">
        <f t="shared" si="1"/>
        <v>2.35</v>
      </c>
      <c r="I72" s="98">
        <v>2.35</v>
      </c>
    </row>
    <row r="73" spans="1:9" ht="12.75" hidden="1" outlineLevel="4">
      <c r="A73" s="85" t="s">
        <v>2571</v>
      </c>
      <c r="B73" s="88" t="s">
        <v>2572</v>
      </c>
      <c r="C73" s="88" t="s">
        <v>2573</v>
      </c>
      <c r="D73" s="89">
        <v>1200</v>
      </c>
      <c r="F73" s="98">
        <f t="shared" si="1"/>
        <v>1.2</v>
      </c>
      <c r="I73" s="98">
        <v>1.2</v>
      </c>
    </row>
    <row r="74" spans="1:9" ht="12.75" hidden="1" outlineLevel="4">
      <c r="A74" s="85" t="s">
        <v>2574</v>
      </c>
      <c r="B74" s="88" t="s">
        <v>2575</v>
      </c>
      <c r="C74" s="88" t="s">
        <v>2576</v>
      </c>
      <c r="D74" s="89">
        <v>771</v>
      </c>
      <c r="F74" s="98">
        <f t="shared" si="1"/>
        <v>0.771</v>
      </c>
      <c r="I74" s="98">
        <v>0.771</v>
      </c>
    </row>
    <row r="75" spans="1:9" ht="12.75" hidden="1" outlineLevel="4">
      <c r="A75" s="85" t="s">
        <v>2577</v>
      </c>
      <c r="B75" s="88" t="s">
        <v>2578</v>
      </c>
      <c r="C75" s="88" t="s">
        <v>2579</v>
      </c>
      <c r="D75" s="89">
        <v>110</v>
      </c>
      <c r="F75" s="98">
        <f t="shared" si="1"/>
        <v>0.11</v>
      </c>
      <c r="I75" s="98">
        <v>0.11</v>
      </c>
    </row>
    <row r="76" spans="1:9" ht="12.75" hidden="1" outlineLevel="4">
      <c r="A76" s="85" t="s">
        <v>2580</v>
      </c>
      <c r="B76" s="88" t="s">
        <v>2581</v>
      </c>
      <c r="C76" s="88" t="s">
        <v>2582</v>
      </c>
      <c r="D76" s="89">
        <v>2750</v>
      </c>
      <c r="F76" s="98">
        <f t="shared" si="1"/>
        <v>2.75</v>
      </c>
      <c r="I76" s="98">
        <v>2.75</v>
      </c>
    </row>
    <row r="77" spans="1:9" ht="12.75" hidden="1" outlineLevel="4">
      <c r="A77" s="85" t="s">
        <v>2583</v>
      </c>
      <c r="B77" s="88" t="s">
        <v>2584</v>
      </c>
      <c r="C77" s="88" t="s">
        <v>2585</v>
      </c>
      <c r="D77" s="89">
        <v>2086</v>
      </c>
      <c r="F77" s="98">
        <f t="shared" si="1"/>
        <v>2.086</v>
      </c>
      <c r="I77" s="98">
        <v>2.086</v>
      </c>
    </row>
    <row r="78" spans="1:9" ht="12.75" hidden="1" outlineLevel="4">
      <c r="A78" s="85" t="s">
        <v>2586</v>
      </c>
      <c r="B78" s="88" t="s">
        <v>2510</v>
      </c>
      <c r="C78" s="88" t="s">
        <v>2511</v>
      </c>
      <c r="D78" s="89">
        <v>722</v>
      </c>
      <c r="F78" s="98">
        <f t="shared" si="1"/>
        <v>0.722</v>
      </c>
      <c r="I78" s="98">
        <v>0.722</v>
      </c>
    </row>
    <row r="79" spans="1:9" ht="12.75" hidden="1" outlineLevel="4">
      <c r="A79" s="85" t="s">
        <v>2587</v>
      </c>
      <c r="B79" s="88" t="s">
        <v>2434</v>
      </c>
      <c r="C79" s="88" t="s">
        <v>2435</v>
      </c>
      <c r="D79" s="89">
        <v>812</v>
      </c>
      <c r="F79" s="98">
        <f t="shared" si="1"/>
        <v>0.812</v>
      </c>
      <c r="I79" s="98">
        <v>0.812</v>
      </c>
    </row>
    <row r="80" spans="1:9" ht="12.75" hidden="1" outlineLevel="4">
      <c r="A80" s="85" t="s">
        <v>2588</v>
      </c>
      <c r="B80" s="88" t="s">
        <v>2437</v>
      </c>
      <c r="C80" s="88" t="s">
        <v>2438</v>
      </c>
      <c r="D80" s="89">
        <v>709</v>
      </c>
      <c r="F80" s="98">
        <f t="shared" si="1"/>
        <v>0.709</v>
      </c>
      <c r="I80" s="98">
        <v>0.709</v>
      </c>
    </row>
    <row r="81" spans="1:9" ht="12.75" hidden="1" outlineLevel="4">
      <c r="A81" s="85" t="s">
        <v>2589</v>
      </c>
      <c r="B81" s="88" t="s">
        <v>2443</v>
      </c>
      <c r="C81" s="88" t="s">
        <v>4691</v>
      </c>
      <c r="D81" s="89">
        <v>1452</v>
      </c>
      <c r="F81" s="98">
        <f t="shared" si="1"/>
        <v>1.452</v>
      </c>
      <c r="I81" s="98">
        <v>1.452</v>
      </c>
    </row>
    <row r="82" spans="1:9" ht="12.75" hidden="1" outlineLevel="4">
      <c r="A82" s="85" t="s">
        <v>2590</v>
      </c>
      <c r="B82" s="88" t="s">
        <v>4693</v>
      </c>
      <c r="C82" s="88" t="s">
        <v>4694</v>
      </c>
      <c r="D82" s="89">
        <v>6025</v>
      </c>
      <c r="F82" s="98">
        <f t="shared" si="1"/>
        <v>6.025</v>
      </c>
      <c r="I82" s="98">
        <v>6.025</v>
      </c>
    </row>
    <row r="83" spans="1:9" ht="12.75" hidden="1" outlineLevel="4">
      <c r="A83" s="85" t="s">
        <v>2591</v>
      </c>
      <c r="B83" s="88" t="s">
        <v>2562</v>
      </c>
      <c r="C83" s="88" t="s">
        <v>2563</v>
      </c>
      <c r="D83" s="89">
        <v>408</v>
      </c>
      <c r="F83" s="98">
        <f t="shared" si="1"/>
        <v>0.408</v>
      </c>
      <c r="I83" s="98">
        <v>0.408</v>
      </c>
    </row>
    <row r="84" spans="1:9" ht="12.75" hidden="1" outlineLevel="4">
      <c r="A84" s="85" t="s">
        <v>2592</v>
      </c>
      <c r="B84" s="88" t="s">
        <v>2593</v>
      </c>
      <c r="C84" s="88" t="s">
        <v>2594</v>
      </c>
      <c r="D84" s="89">
        <v>-1447</v>
      </c>
      <c r="F84" s="98">
        <f t="shared" si="1"/>
        <v>-1.447</v>
      </c>
      <c r="I84" s="98">
        <v>-1.447</v>
      </c>
    </row>
    <row r="85" spans="1:9" ht="12.75" hidden="1" outlineLevel="4">
      <c r="A85" s="85" t="s">
        <v>2595</v>
      </c>
      <c r="B85" s="88" t="s">
        <v>2596</v>
      </c>
      <c r="C85" s="88" t="s">
        <v>2597</v>
      </c>
      <c r="D85" s="89">
        <v>-21486</v>
      </c>
      <c r="F85" s="98">
        <f t="shared" si="1"/>
        <v>-21.486</v>
      </c>
      <c r="I85" s="98">
        <v>-21.486</v>
      </c>
    </row>
    <row r="86" spans="1:9" ht="12.75" hidden="1" outlineLevel="4">
      <c r="A86" s="85" t="s">
        <v>2598</v>
      </c>
      <c r="B86" s="88" t="s">
        <v>2599</v>
      </c>
      <c r="C86" s="88" t="s">
        <v>2594</v>
      </c>
      <c r="D86" s="89">
        <v>-14682</v>
      </c>
      <c r="F86" s="98">
        <f t="shared" si="1"/>
        <v>-14.682</v>
      </c>
      <c r="I86" s="98">
        <v>-14.682</v>
      </c>
    </row>
    <row r="87" spans="1:9" ht="12.75" hidden="1" outlineLevel="4">
      <c r="A87" s="85" t="s">
        <v>2600</v>
      </c>
      <c r="B87" s="88" t="s">
        <v>2483</v>
      </c>
      <c r="C87" s="88" t="s">
        <v>2484</v>
      </c>
      <c r="D87" s="89">
        <v>37412</v>
      </c>
      <c r="F87" s="98">
        <f t="shared" si="1"/>
        <v>37.412</v>
      </c>
      <c r="I87" s="98">
        <v>37.412</v>
      </c>
    </row>
    <row r="88" spans="1:9" ht="12.75" hidden="1" outlineLevel="4">
      <c r="A88" s="85" t="s">
        <v>2601</v>
      </c>
      <c r="B88" s="88" t="s">
        <v>2486</v>
      </c>
      <c r="C88" s="88" t="s">
        <v>2487</v>
      </c>
      <c r="D88" s="89">
        <v>7557</v>
      </c>
      <c r="F88" s="98">
        <f t="shared" si="1"/>
        <v>7.557</v>
      </c>
      <c r="I88" s="98">
        <v>7.557</v>
      </c>
    </row>
    <row r="89" spans="1:9" ht="12.75" hidden="1" outlineLevel="4">
      <c r="A89" s="85" t="s">
        <v>2602</v>
      </c>
      <c r="B89" s="88" t="s">
        <v>2407</v>
      </c>
      <c r="C89" s="88" t="s">
        <v>2408</v>
      </c>
      <c r="D89" s="89">
        <v>-180</v>
      </c>
      <c r="F89" s="98">
        <f t="shared" si="1"/>
        <v>-0.18</v>
      </c>
      <c r="I89" s="98">
        <v>-0.18</v>
      </c>
    </row>
    <row r="90" spans="1:9" ht="12.75" hidden="1" outlineLevel="4">
      <c r="A90" s="85" t="s">
        <v>2603</v>
      </c>
      <c r="B90" s="88" t="s">
        <v>2410</v>
      </c>
      <c r="C90" s="88" t="s">
        <v>2411</v>
      </c>
      <c r="D90" s="89">
        <v>138</v>
      </c>
      <c r="F90" s="98">
        <f t="shared" si="1"/>
        <v>0.138</v>
      </c>
      <c r="I90" s="98">
        <v>0.138</v>
      </c>
    </row>
    <row r="91" spans="1:9" ht="12.75" hidden="1" outlineLevel="4">
      <c r="A91" s="85" t="s">
        <v>2604</v>
      </c>
      <c r="B91" s="88" t="s">
        <v>2413</v>
      </c>
      <c r="C91" s="88" t="s">
        <v>2414</v>
      </c>
      <c r="D91" s="89">
        <v>-371</v>
      </c>
      <c r="F91" s="98">
        <f t="shared" si="1"/>
        <v>-0.371</v>
      </c>
      <c r="I91" s="98">
        <v>-0.371</v>
      </c>
    </row>
    <row r="92" spans="1:9" ht="12.75" hidden="1" outlineLevel="4">
      <c r="A92" s="85" t="s">
        <v>2605</v>
      </c>
      <c r="B92" s="88" t="s">
        <v>2416</v>
      </c>
      <c r="C92" s="88" t="s">
        <v>2417</v>
      </c>
      <c r="D92" s="89">
        <v>87</v>
      </c>
      <c r="F92" s="98">
        <f t="shared" si="1"/>
        <v>0.087</v>
      </c>
      <c r="I92" s="98">
        <v>0.087</v>
      </c>
    </row>
    <row r="93" spans="1:9" ht="12.75" hidden="1" outlineLevel="4">
      <c r="A93" s="85" t="s">
        <v>2606</v>
      </c>
      <c r="B93" s="88" t="s">
        <v>2607</v>
      </c>
      <c r="C93" s="88" t="s">
        <v>2608</v>
      </c>
      <c r="D93" s="89">
        <v>5386</v>
      </c>
      <c r="F93" s="98">
        <f t="shared" si="1"/>
        <v>5.386</v>
      </c>
      <c r="I93" s="98">
        <v>5.386</v>
      </c>
    </row>
    <row r="94" spans="1:9" ht="12.75" hidden="1" outlineLevel="4">
      <c r="A94" s="85" t="s">
        <v>2609</v>
      </c>
      <c r="B94" s="88" t="s">
        <v>2534</v>
      </c>
      <c r="C94" s="88" t="s">
        <v>2535</v>
      </c>
      <c r="D94" s="89">
        <v>583945</v>
      </c>
      <c r="F94" s="98">
        <f t="shared" si="1"/>
        <v>583.945</v>
      </c>
      <c r="I94" s="98">
        <v>583.945</v>
      </c>
    </row>
    <row r="95" spans="1:9" ht="12.75" hidden="1" outlineLevel="4">
      <c r="A95" s="85" t="s">
        <v>2610</v>
      </c>
      <c r="B95" s="88" t="s">
        <v>2504</v>
      </c>
      <c r="C95" s="88" t="s">
        <v>2505</v>
      </c>
      <c r="D95" s="89">
        <v>825</v>
      </c>
      <c r="F95" s="98">
        <f t="shared" si="1"/>
        <v>0.825</v>
      </c>
      <c r="I95" s="98">
        <v>0.825</v>
      </c>
    </row>
    <row r="96" spans="1:9" ht="12.75" hidden="1" outlineLevel="4">
      <c r="A96" s="85" t="s">
        <v>2611</v>
      </c>
      <c r="B96" s="88" t="s">
        <v>2428</v>
      </c>
      <c r="C96" s="88" t="s">
        <v>2429</v>
      </c>
      <c r="D96" s="89">
        <v>1320</v>
      </c>
      <c r="F96" s="98">
        <f t="shared" si="1"/>
        <v>1.32</v>
      </c>
      <c r="I96" s="98">
        <v>1.32</v>
      </c>
    </row>
    <row r="97" spans="1:9" ht="12.75" hidden="1" outlineLevel="4">
      <c r="A97" s="85" t="s">
        <v>2612</v>
      </c>
      <c r="B97" s="88" t="s">
        <v>2431</v>
      </c>
      <c r="C97" s="88" t="s">
        <v>2432</v>
      </c>
      <c r="D97" s="89">
        <v>659</v>
      </c>
      <c r="F97" s="98">
        <f t="shared" si="1"/>
        <v>0.659</v>
      </c>
      <c r="I97" s="98">
        <v>0.659</v>
      </c>
    </row>
    <row r="98" spans="1:9" ht="12.75" hidden="1" outlineLevel="4">
      <c r="A98" s="85" t="s">
        <v>2613</v>
      </c>
      <c r="B98" s="88" t="s">
        <v>2507</v>
      </c>
      <c r="C98" s="88" t="s">
        <v>2508</v>
      </c>
      <c r="D98" s="89">
        <v>378</v>
      </c>
      <c r="F98" s="98">
        <f t="shared" si="1"/>
        <v>0.378</v>
      </c>
      <c r="I98" s="98">
        <v>0.378</v>
      </c>
    </row>
    <row r="99" spans="1:9" ht="12.75" hidden="1" outlineLevel="4">
      <c r="A99" s="85" t="s">
        <v>2614</v>
      </c>
      <c r="B99" s="88" t="s">
        <v>2513</v>
      </c>
      <c r="C99" s="88" t="s">
        <v>2514</v>
      </c>
      <c r="D99" s="89">
        <v>1756</v>
      </c>
      <c r="F99" s="98">
        <f t="shared" si="1"/>
        <v>1.756</v>
      </c>
      <c r="I99" s="98">
        <v>1.756</v>
      </c>
    </row>
    <row r="100" spans="1:9" ht="12.75" hidden="1" outlineLevel="4">
      <c r="A100" s="85" t="s">
        <v>2615</v>
      </c>
      <c r="B100" s="88" t="s">
        <v>2516</v>
      </c>
      <c r="C100" s="88" t="s">
        <v>2517</v>
      </c>
      <c r="D100" s="89">
        <v>308</v>
      </c>
      <c r="F100" s="98">
        <f t="shared" si="1"/>
        <v>0.308</v>
      </c>
      <c r="I100" s="98">
        <v>0.308</v>
      </c>
    </row>
    <row r="101" spans="1:9" ht="12.75" hidden="1" outlineLevel="4">
      <c r="A101" s="85" t="s">
        <v>6345</v>
      </c>
      <c r="B101" s="88" t="s">
        <v>2440</v>
      </c>
      <c r="C101" s="88" t="s">
        <v>2441</v>
      </c>
      <c r="D101" s="89">
        <v>1194</v>
      </c>
      <c r="F101" s="98">
        <f t="shared" si="1"/>
        <v>1.194</v>
      </c>
      <c r="I101" s="98">
        <v>1.194</v>
      </c>
    </row>
    <row r="102" spans="1:9" ht="12.75" hidden="1" outlineLevel="4">
      <c r="A102" s="85" t="s">
        <v>6346</v>
      </c>
      <c r="B102" s="88" t="s">
        <v>2519</v>
      </c>
      <c r="C102" s="88" t="s">
        <v>2520</v>
      </c>
      <c r="D102" s="89">
        <v>4667</v>
      </c>
      <c r="F102" s="98">
        <f t="shared" si="1"/>
        <v>4.667</v>
      </c>
      <c r="I102" s="98">
        <v>4.667</v>
      </c>
    </row>
    <row r="103" spans="1:9" ht="12.75" hidden="1" outlineLevel="4">
      <c r="A103" s="85" t="s">
        <v>6347</v>
      </c>
      <c r="B103" s="88" t="s">
        <v>2522</v>
      </c>
      <c r="C103" s="88" t="s">
        <v>2523</v>
      </c>
      <c r="D103" s="89">
        <v>50</v>
      </c>
      <c r="F103" s="98">
        <f t="shared" si="1"/>
        <v>0.05</v>
      </c>
      <c r="I103" s="98">
        <v>0.05</v>
      </c>
    </row>
    <row r="104" spans="1:9" ht="12.75" hidden="1" outlineLevel="4">
      <c r="A104" s="85" t="s">
        <v>6348</v>
      </c>
      <c r="B104" s="88" t="s">
        <v>4696</v>
      </c>
      <c r="C104" s="88" t="s">
        <v>4697</v>
      </c>
      <c r="D104" s="89">
        <v>5470</v>
      </c>
      <c r="F104" s="98">
        <f t="shared" si="1"/>
        <v>5.47</v>
      </c>
      <c r="I104" s="98">
        <v>5.47</v>
      </c>
    </row>
    <row r="105" spans="1:9" ht="12.75" hidden="1" outlineLevel="4">
      <c r="A105" s="85" t="s">
        <v>6349</v>
      </c>
      <c r="B105" s="88" t="s">
        <v>4699</v>
      </c>
      <c r="C105" s="88" t="s">
        <v>4700</v>
      </c>
      <c r="D105" s="89">
        <v>254</v>
      </c>
      <c r="F105" s="98">
        <f t="shared" si="1"/>
        <v>0.254</v>
      </c>
      <c r="I105" s="98">
        <v>0.254</v>
      </c>
    </row>
    <row r="106" spans="1:9" ht="12.75" hidden="1" outlineLevel="4">
      <c r="A106" s="85" t="s">
        <v>6350</v>
      </c>
      <c r="B106" s="88" t="s">
        <v>4702</v>
      </c>
      <c r="C106" s="88" t="s">
        <v>4703</v>
      </c>
      <c r="D106" s="89">
        <v>305</v>
      </c>
      <c r="F106" s="98">
        <f t="shared" si="1"/>
        <v>0.305</v>
      </c>
      <c r="I106" s="98">
        <v>0.305</v>
      </c>
    </row>
    <row r="107" spans="1:9" ht="12.75" hidden="1" outlineLevel="3" collapsed="1">
      <c r="A107" s="85" t="s">
        <v>2398</v>
      </c>
      <c r="B107" s="90" t="s">
        <v>6351</v>
      </c>
      <c r="C107" s="90" t="s">
        <v>6352</v>
      </c>
      <c r="D107" s="91">
        <v>632940</v>
      </c>
      <c r="F107" s="98">
        <f t="shared" si="1"/>
        <v>632.94</v>
      </c>
      <c r="I107" s="98">
        <v>632.94</v>
      </c>
    </row>
    <row r="108" spans="1:9" ht="12.75" hidden="1" outlineLevel="4">
      <c r="A108" s="85" t="s">
        <v>6353</v>
      </c>
      <c r="B108" s="88" t="s">
        <v>2483</v>
      </c>
      <c r="C108" s="88" t="s">
        <v>2484</v>
      </c>
      <c r="D108" s="89">
        <v>30011</v>
      </c>
      <c r="F108" s="98">
        <f t="shared" si="1"/>
        <v>30.011</v>
      </c>
      <c r="I108" s="98">
        <v>30.011</v>
      </c>
    </row>
    <row r="109" spans="1:9" ht="12.75" hidden="1" outlineLevel="4">
      <c r="A109" s="85" t="s">
        <v>6354</v>
      </c>
      <c r="B109" s="88" t="s">
        <v>2486</v>
      </c>
      <c r="C109" s="88" t="s">
        <v>2487</v>
      </c>
      <c r="D109" s="89">
        <v>6062</v>
      </c>
      <c r="F109" s="98">
        <f t="shared" si="1"/>
        <v>6.062</v>
      </c>
      <c r="I109" s="98">
        <v>6.062</v>
      </c>
    </row>
    <row r="110" spans="1:9" ht="12.75" hidden="1" outlineLevel="4">
      <c r="A110" s="85" t="s">
        <v>6355</v>
      </c>
      <c r="B110" s="88" t="s">
        <v>2407</v>
      </c>
      <c r="C110" s="88" t="s">
        <v>2408</v>
      </c>
      <c r="D110" s="89">
        <v>-63</v>
      </c>
      <c r="F110" s="98">
        <f t="shared" si="1"/>
        <v>-0.063</v>
      </c>
      <c r="I110" s="98">
        <v>-0.063</v>
      </c>
    </row>
    <row r="111" spans="1:9" ht="12.75" hidden="1" outlineLevel="4">
      <c r="A111" s="85" t="s">
        <v>6356</v>
      </c>
      <c r="B111" s="88" t="s">
        <v>2410</v>
      </c>
      <c r="C111" s="88" t="s">
        <v>2411</v>
      </c>
      <c r="D111" s="89">
        <v>50</v>
      </c>
      <c r="F111" s="98">
        <f t="shared" si="1"/>
        <v>0.05</v>
      </c>
      <c r="I111" s="98">
        <v>0.05</v>
      </c>
    </row>
    <row r="112" spans="1:9" ht="12.75" hidden="1" outlineLevel="4">
      <c r="A112" s="85" t="s">
        <v>6357</v>
      </c>
      <c r="B112" s="88" t="s">
        <v>2413</v>
      </c>
      <c r="C112" s="88" t="s">
        <v>2414</v>
      </c>
      <c r="D112" s="89">
        <v>-86</v>
      </c>
      <c r="F112" s="98">
        <f t="shared" si="1"/>
        <v>-0.086</v>
      </c>
      <c r="I112" s="98">
        <v>-0.086</v>
      </c>
    </row>
    <row r="113" spans="1:9" ht="12.75" hidden="1" outlineLevel="4">
      <c r="A113" s="85" t="s">
        <v>6358</v>
      </c>
      <c r="B113" s="88" t="s">
        <v>2572</v>
      </c>
      <c r="C113" s="88" t="s">
        <v>2573</v>
      </c>
      <c r="D113" s="89">
        <v>2000</v>
      </c>
      <c r="F113" s="98">
        <f t="shared" si="1"/>
        <v>2</v>
      </c>
      <c r="I113" s="98">
        <v>2</v>
      </c>
    </row>
    <row r="114" spans="1:9" ht="12.75" hidden="1" outlineLevel="4">
      <c r="A114" s="85" t="s">
        <v>6359</v>
      </c>
      <c r="B114" s="88" t="s">
        <v>6360</v>
      </c>
      <c r="C114" s="88" t="s">
        <v>6361</v>
      </c>
      <c r="D114" s="89">
        <v>1531</v>
      </c>
      <c r="F114" s="98">
        <f t="shared" si="1"/>
        <v>1.531</v>
      </c>
      <c r="I114" s="98">
        <v>1.531</v>
      </c>
    </row>
    <row r="115" spans="1:9" ht="12.75" hidden="1" outlineLevel="4">
      <c r="A115" s="85" t="s">
        <v>6362</v>
      </c>
      <c r="B115" s="88" t="s">
        <v>2416</v>
      </c>
      <c r="C115" s="88" t="s">
        <v>2417</v>
      </c>
      <c r="D115" s="89">
        <v>947</v>
      </c>
      <c r="F115" s="98">
        <f t="shared" si="1"/>
        <v>0.947</v>
      </c>
      <c r="I115" s="98">
        <v>0.947</v>
      </c>
    </row>
    <row r="116" spans="1:9" ht="12.75" hidden="1" outlineLevel="4">
      <c r="A116" s="85" t="s">
        <v>6363</v>
      </c>
      <c r="B116" s="88" t="s">
        <v>2504</v>
      </c>
      <c r="C116" s="88" t="s">
        <v>2505</v>
      </c>
      <c r="D116" s="89">
        <v>220</v>
      </c>
      <c r="F116" s="98">
        <f t="shared" si="1"/>
        <v>0.22</v>
      </c>
      <c r="I116" s="98">
        <v>0.22</v>
      </c>
    </row>
    <row r="117" spans="1:9" ht="12.75" hidden="1" outlineLevel="4">
      <c r="A117" s="85" t="s">
        <v>6364</v>
      </c>
      <c r="B117" s="88" t="s">
        <v>6365</v>
      </c>
      <c r="C117" s="88" t="s">
        <v>2630</v>
      </c>
      <c r="D117" s="89">
        <v>21553</v>
      </c>
      <c r="F117" s="98">
        <f t="shared" si="1"/>
        <v>21.553</v>
      </c>
      <c r="I117" s="98">
        <v>21.553</v>
      </c>
    </row>
    <row r="118" spans="1:9" ht="12.75" hidden="1" outlineLevel="4">
      <c r="A118" s="85" t="s">
        <v>2631</v>
      </c>
      <c r="B118" s="88" t="s">
        <v>2513</v>
      </c>
      <c r="C118" s="88" t="s">
        <v>2514</v>
      </c>
      <c r="D118" s="89">
        <v>1121</v>
      </c>
      <c r="F118" s="98">
        <f t="shared" si="1"/>
        <v>1.121</v>
      </c>
      <c r="I118" s="98">
        <v>1.121</v>
      </c>
    </row>
    <row r="119" spans="1:9" ht="12.75" hidden="1" outlineLevel="4">
      <c r="A119" s="85" t="s">
        <v>2632</v>
      </c>
      <c r="B119" s="88" t="s">
        <v>2440</v>
      </c>
      <c r="C119" s="88" t="s">
        <v>2441</v>
      </c>
      <c r="D119" s="89">
        <v>598</v>
      </c>
      <c r="F119" s="98">
        <f t="shared" si="1"/>
        <v>0.598</v>
      </c>
      <c r="I119" s="98">
        <v>0.598</v>
      </c>
    </row>
    <row r="120" spans="1:9" ht="12.75" hidden="1" outlineLevel="4">
      <c r="A120" s="85" t="s">
        <v>2633</v>
      </c>
      <c r="B120" s="88" t="s">
        <v>2443</v>
      </c>
      <c r="C120" s="88" t="s">
        <v>4691</v>
      </c>
      <c r="D120" s="89">
        <v>726</v>
      </c>
      <c r="F120" s="98">
        <f t="shared" si="1"/>
        <v>0.726</v>
      </c>
      <c r="I120" s="98">
        <v>0.726</v>
      </c>
    </row>
    <row r="121" spans="1:9" ht="12.75" hidden="1" outlineLevel="4">
      <c r="A121" s="85" t="s">
        <v>2634</v>
      </c>
      <c r="B121" s="88" t="s">
        <v>4693</v>
      </c>
      <c r="C121" s="88" t="s">
        <v>4694</v>
      </c>
      <c r="D121" s="89">
        <v>1815</v>
      </c>
      <c r="F121" s="98">
        <f t="shared" si="1"/>
        <v>1.815</v>
      </c>
      <c r="I121" s="98">
        <v>1.815</v>
      </c>
    </row>
    <row r="122" spans="1:9" ht="12.75" hidden="1" outlineLevel="4">
      <c r="A122" s="85" t="s">
        <v>2635</v>
      </c>
      <c r="B122" s="88" t="s">
        <v>2519</v>
      </c>
      <c r="C122" s="88" t="s">
        <v>2520</v>
      </c>
      <c r="D122" s="89">
        <v>2334</v>
      </c>
      <c r="F122" s="98">
        <f t="shared" si="1"/>
        <v>2.334</v>
      </c>
      <c r="I122" s="98">
        <v>2.334</v>
      </c>
    </row>
    <row r="123" spans="1:9" ht="12.75" hidden="1" outlineLevel="4">
      <c r="A123" s="85" t="s">
        <v>2636</v>
      </c>
      <c r="B123" s="88" t="s">
        <v>4702</v>
      </c>
      <c r="C123" s="88" t="s">
        <v>4703</v>
      </c>
      <c r="D123" s="89">
        <v>192</v>
      </c>
      <c r="F123" s="98">
        <f t="shared" si="1"/>
        <v>0.192</v>
      </c>
      <c r="I123" s="98">
        <v>0.192</v>
      </c>
    </row>
    <row r="124" spans="1:9" ht="12.75" hidden="1" outlineLevel="4">
      <c r="A124" s="85" t="s">
        <v>2637</v>
      </c>
      <c r="B124" s="88" t="s">
        <v>2638</v>
      </c>
      <c r="C124" s="88" t="s">
        <v>2639</v>
      </c>
      <c r="D124" s="89">
        <v>889</v>
      </c>
      <c r="F124" s="98">
        <f t="shared" si="1"/>
        <v>0.889</v>
      </c>
      <c r="I124" s="98">
        <v>0.889</v>
      </c>
    </row>
    <row r="125" spans="1:9" ht="12.75" hidden="1" outlineLevel="4">
      <c r="A125" s="85" t="s">
        <v>2640</v>
      </c>
      <c r="B125" s="88" t="s">
        <v>2641</v>
      </c>
      <c r="C125" s="88" t="s">
        <v>2642</v>
      </c>
      <c r="D125" s="89">
        <v>-2000</v>
      </c>
      <c r="F125" s="98">
        <f t="shared" si="1"/>
        <v>-2</v>
      </c>
      <c r="I125" s="98">
        <v>-2</v>
      </c>
    </row>
    <row r="126" spans="1:9" ht="12.75" hidden="1" outlineLevel="4">
      <c r="A126" s="85" t="s">
        <v>2643</v>
      </c>
      <c r="B126" s="88" t="s">
        <v>2404</v>
      </c>
      <c r="C126" s="88" t="s">
        <v>2405</v>
      </c>
      <c r="D126" s="89">
        <v>2317</v>
      </c>
      <c r="F126" s="98">
        <f t="shared" si="1"/>
        <v>2.317</v>
      </c>
      <c r="I126" s="98">
        <v>2.317</v>
      </c>
    </row>
    <row r="127" spans="1:9" ht="12.75" hidden="1" outlineLevel="4">
      <c r="A127" s="85" t="s">
        <v>2644</v>
      </c>
      <c r="B127" s="88" t="s">
        <v>2645</v>
      </c>
      <c r="C127" s="88" t="s">
        <v>2646</v>
      </c>
      <c r="D127" s="89">
        <v>635</v>
      </c>
      <c r="F127" s="98">
        <f t="shared" si="1"/>
        <v>0.635</v>
      </c>
      <c r="I127" s="98">
        <v>0.635</v>
      </c>
    </row>
    <row r="128" spans="1:9" ht="12.75" hidden="1" outlineLevel="4">
      <c r="A128" s="85" t="s">
        <v>2647</v>
      </c>
      <c r="B128" s="88" t="s">
        <v>2492</v>
      </c>
      <c r="C128" s="88" t="s">
        <v>2493</v>
      </c>
      <c r="D128" s="89">
        <v>384</v>
      </c>
      <c r="F128" s="98">
        <f t="shared" si="1"/>
        <v>0.384</v>
      </c>
      <c r="I128" s="98">
        <v>0.384</v>
      </c>
    </row>
    <row r="129" spans="1:9" ht="12.75" hidden="1" outlineLevel="4">
      <c r="A129" s="85" t="s">
        <v>2648</v>
      </c>
      <c r="B129" s="88" t="s">
        <v>2419</v>
      </c>
      <c r="C129" s="88" t="s">
        <v>2420</v>
      </c>
      <c r="D129" s="89">
        <v>480</v>
      </c>
      <c r="F129" s="98">
        <f t="shared" si="1"/>
        <v>0.48</v>
      </c>
      <c r="I129" s="98">
        <v>0.48</v>
      </c>
    </row>
    <row r="130" spans="1:9" ht="12.75" hidden="1" outlineLevel="4">
      <c r="A130" s="85" t="s">
        <v>2649</v>
      </c>
      <c r="B130" s="88" t="s">
        <v>2501</v>
      </c>
      <c r="C130" s="88" t="s">
        <v>2502</v>
      </c>
      <c r="D130" s="89">
        <v>220</v>
      </c>
      <c r="F130" s="98">
        <f t="shared" si="1"/>
        <v>0.22</v>
      </c>
      <c r="I130" s="98">
        <v>0.22</v>
      </c>
    </row>
    <row r="131" spans="1:9" ht="12.75" hidden="1" outlineLevel="4">
      <c r="A131" s="85" t="s">
        <v>2650</v>
      </c>
      <c r="B131" s="88" t="s">
        <v>2507</v>
      </c>
      <c r="C131" s="88" t="s">
        <v>2508</v>
      </c>
      <c r="D131" s="89">
        <v>189</v>
      </c>
      <c r="F131" s="98">
        <f t="shared" si="1"/>
        <v>0.189</v>
      </c>
      <c r="I131" s="98">
        <v>0.189</v>
      </c>
    </row>
    <row r="132" spans="1:9" ht="12.75" hidden="1" outlineLevel="4">
      <c r="A132" s="85" t="s">
        <v>2651</v>
      </c>
      <c r="B132" s="88" t="s">
        <v>2510</v>
      </c>
      <c r="C132" s="88" t="s">
        <v>2511</v>
      </c>
      <c r="D132" s="89">
        <v>361</v>
      </c>
      <c r="F132" s="98">
        <f t="shared" si="1"/>
        <v>0.361</v>
      </c>
      <c r="I132" s="98">
        <v>0.361</v>
      </c>
    </row>
    <row r="133" spans="1:9" ht="12.75" hidden="1" outlineLevel="4">
      <c r="A133" s="85" t="s">
        <v>2652</v>
      </c>
      <c r="B133" s="88" t="s">
        <v>2434</v>
      </c>
      <c r="C133" s="88" t="s">
        <v>2435</v>
      </c>
      <c r="D133" s="89">
        <v>406</v>
      </c>
      <c r="F133" s="98">
        <f t="shared" si="1"/>
        <v>0.406</v>
      </c>
      <c r="I133" s="98">
        <v>0.406</v>
      </c>
    </row>
    <row r="134" spans="1:9" ht="12.75" hidden="1" outlineLevel="4">
      <c r="A134" s="85" t="s">
        <v>2653</v>
      </c>
      <c r="B134" s="88" t="s">
        <v>2516</v>
      </c>
      <c r="C134" s="88" t="s">
        <v>2517</v>
      </c>
      <c r="D134" s="89">
        <v>154</v>
      </c>
      <c r="F134" s="98">
        <f aca="true" t="shared" si="2" ref="F134:F197">D134/1000</f>
        <v>0.154</v>
      </c>
      <c r="I134" s="98">
        <v>0.154</v>
      </c>
    </row>
    <row r="135" spans="1:9" ht="12.75" hidden="1" outlineLevel="4">
      <c r="A135" s="85" t="s">
        <v>2654</v>
      </c>
      <c r="B135" s="88" t="s">
        <v>2437</v>
      </c>
      <c r="C135" s="88" t="s">
        <v>2438</v>
      </c>
      <c r="D135" s="89">
        <v>355</v>
      </c>
      <c r="F135" s="98">
        <f t="shared" si="2"/>
        <v>0.355</v>
      </c>
      <c r="I135" s="98">
        <v>0.355</v>
      </c>
    </row>
    <row r="136" spans="1:9" ht="12.75" hidden="1" outlineLevel="4">
      <c r="A136" s="85" t="s">
        <v>2655</v>
      </c>
      <c r="B136" s="88" t="s">
        <v>4696</v>
      </c>
      <c r="C136" s="88" t="s">
        <v>4697</v>
      </c>
      <c r="D136" s="89">
        <v>3492</v>
      </c>
      <c r="F136" s="98">
        <f t="shared" si="2"/>
        <v>3.492</v>
      </c>
      <c r="I136" s="98">
        <v>3.492</v>
      </c>
    </row>
    <row r="137" spans="1:9" ht="12.75" hidden="1" outlineLevel="4">
      <c r="A137" s="85" t="s">
        <v>2656</v>
      </c>
      <c r="B137" s="88" t="s">
        <v>4699</v>
      </c>
      <c r="C137" s="88" t="s">
        <v>4700</v>
      </c>
      <c r="D137" s="89">
        <v>127</v>
      </c>
      <c r="F137" s="98">
        <f t="shared" si="2"/>
        <v>0.127</v>
      </c>
      <c r="I137" s="98">
        <v>0.127</v>
      </c>
    </row>
    <row r="138" spans="1:9" ht="12.75" hidden="1" outlineLevel="4">
      <c r="A138" s="85" t="s">
        <v>2657</v>
      </c>
      <c r="B138" s="88" t="s">
        <v>2562</v>
      </c>
      <c r="C138" s="88" t="s">
        <v>2563</v>
      </c>
      <c r="D138" s="89">
        <v>1309</v>
      </c>
      <c r="F138" s="98">
        <f t="shared" si="2"/>
        <v>1.309</v>
      </c>
      <c r="I138" s="98">
        <v>1.309</v>
      </c>
    </row>
    <row r="139" spans="1:9" ht="12.75" hidden="1" outlineLevel="3" collapsed="1">
      <c r="A139" s="85" t="s">
        <v>2398</v>
      </c>
      <c r="B139" s="90" t="s">
        <v>2658</v>
      </c>
      <c r="C139" s="90" t="s">
        <v>2659</v>
      </c>
      <c r="D139" s="91">
        <v>78329</v>
      </c>
      <c r="F139" s="98">
        <f t="shared" si="2"/>
        <v>78.329</v>
      </c>
      <c r="I139" s="98">
        <v>78.329</v>
      </c>
    </row>
    <row r="140" spans="1:9" ht="12.75" hidden="1" outlineLevel="4">
      <c r="A140" s="85" t="s">
        <v>2660</v>
      </c>
      <c r="B140" s="88" t="s">
        <v>2404</v>
      </c>
      <c r="C140" s="88" t="s">
        <v>2405</v>
      </c>
      <c r="D140" s="89">
        <v>1631</v>
      </c>
      <c r="F140" s="98">
        <f t="shared" si="2"/>
        <v>1.631</v>
      </c>
      <c r="I140" s="98">
        <v>1.631</v>
      </c>
    </row>
    <row r="141" spans="1:9" ht="12.75" hidden="1" outlineLevel="4">
      <c r="A141" s="85" t="s">
        <v>2661</v>
      </c>
      <c r="B141" s="88" t="s">
        <v>2422</v>
      </c>
      <c r="C141" s="88" t="s">
        <v>2423</v>
      </c>
      <c r="D141" s="89">
        <v>500</v>
      </c>
      <c r="F141" s="98">
        <f t="shared" si="2"/>
        <v>0.5</v>
      </c>
      <c r="I141" s="98">
        <v>0.5</v>
      </c>
    </row>
    <row r="142" spans="1:9" ht="12.75" hidden="1" outlineLevel="4">
      <c r="A142" s="85" t="s">
        <v>2662</v>
      </c>
      <c r="B142" s="88" t="s">
        <v>2510</v>
      </c>
      <c r="C142" s="88" t="s">
        <v>2511</v>
      </c>
      <c r="D142" s="89">
        <v>361</v>
      </c>
      <c r="F142" s="98">
        <f t="shared" si="2"/>
        <v>0.361</v>
      </c>
      <c r="I142" s="98">
        <v>0.361</v>
      </c>
    </row>
    <row r="143" spans="1:9" ht="12.75" hidden="1" outlineLevel="4">
      <c r="A143" s="85" t="s">
        <v>2663</v>
      </c>
      <c r="B143" s="88" t="s">
        <v>2434</v>
      </c>
      <c r="C143" s="88" t="s">
        <v>2435</v>
      </c>
      <c r="D143" s="89">
        <v>406</v>
      </c>
      <c r="F143" s="98">
        <f t="shared" si="2"/>
        <v>0.406</v>
      </c>
      <c r="I143" s="98">
        <v>0.406</v>
      </c>
    </row>
    <row r="144" spans="1:9" ht="12.75" hidden="1" outlineLevel="4">
      <c r="A144" s="85" t="s">
        <v>2664</v>
      </c>
      <c r="B144" s="88" t="s">
        <v>2437</v>
      </c>
      <c r="C144" s="88" t="s">
        <v>2438</v>
      </c>
      <c r="D144" s="89">
        <v>355</v>
      </c>
      <c r="F144" s="98">
        <f t="shared" si="2"/>
        <v>0.355</v>
      </c>
      <c r="I144" s="98">
        <v>0.355</v>
      </c>
    </row>
    <row r="145" spans="1:9" ht="12.75" hidden="1" outlineLevel="4">
      <c r="A145" s="85" t="s">
        <v>2665</v>
      </c>
      <c r="B145" s="88" t="s">
        <v>2440</v>
      </c>
      <c r="C145" s="88" t="s">
        <v>2441</v>
      </c>
      <c r="D145" s="89">
        <v>598</v>
      </c>
      <c r="F145" s="98">
        <f t="shared" si="2"/>
        <v>0.598</v>
      </c>
      <c r="I145" s="98">
        <v>0.598</v>
      </c>
    </row>
    <row r="146" spans="1:9" ht="12.75" hidden="1" outlineLevel="4">
      <c r="A146" s="85" t="s">
        <v>2666</v>
      </c>
      <c r="B146" s="88" t="s">
        <v>2443</v>
      </c>
      <c r="C146" s="88" t="s">
        <v>4691</v>
      </c>
      <c r="D146" s="89">
        <v>726</v>
      </c>
      <c r="F146" s="98">
        <f t="shared" si="2"/>
        <v>0.726</v>
      </c>
      <c r="I146" s="98">
        <v>0.726</v>
      </c>
    </row>
    <row r="147" spans="1:9" ht="12.75" hidden="1" outlineLevel="4">
      <c r="A147" s="85" t="s">
        <v>2667</v>
      </c>
      <c r="B147" s="88" t="s">
        <v>4693</v>
      </c>
      <c r="C147" s="88" t="s">
        <v>4694</v>
      </c>
      <c r="D147" s="89">
        <v>2343</v>
      </c>
      <c r="F147" s="98">
        <f t="shared" si="2"/>
        <v>2.343</v>
      </c>
      <c r="I147" s="98">
        <v>2.343</v>
      </c>
    </row>
    <row r="148" spans="1:9" ht="12.75" hidden="1" outlineLevel="4">
      <c r="A148" s="85" t="s">
        <v>2668</v>
      </c>
      <c r="B148" s="88" t="s">
        <v>2483</v>
      </c>
      <c r="C148" s="88" t="s">
        <v>2484</v>
      </c>
      <c r="D148" s="89">
        <v>23218</v>
      </c>
      <c r="F148" s="98">
        <f t="shared" si="2"/>
        <v>23.218</v>
      </c>
      <c r="I148" s="98">
        <v>23.218</v>
      </c>
    </row>
    <row r="149" spans="1:9" ht="12.75" hidden="1" outlineLevel="4">
      <c r="A149" s="85" t="s">
        <v>2669</v>
      </c>
      <c r="B149" s="88" t="s">
        <v>2486</v>
      </c>
      <c r="C149" s="88" t="s">
        <v>2487</v>
      </c>
      <c r="D149" s="89">
        <v>4690</v>
      </c>
      <c r="F149" s="98">
        <f t="shared" si="2"/>
        <v>4.69</v>
      </c>
      <c r="I149" s="98">
        <v>4.69</v>
      </c>
    </row>
    <row r="150" spans="1:9" ht="12.75" hidden="1" outlineLevel="4">
      <c r="A150" s="85" t="s">
        <v>2670</v>
      </c>
      <c r="B150" s="88" t="s">
        <v>2407</v>
      </c>
      <c r="C150" s="88" t="s">
        <v>2408</v>
      </c>
      <c r="D150" s="89">
        <v>-73</v>
      </c>
      <c r="F150" s="98">
        <f t="shared" si="2"/>
        <v>-0.073</v>
      </c>
      <c r="I150" s="98">
        <v>-0.073</v>
      </c>
    </row>
    <row r="151" spans="1:9" ht="12.75" hidden="1" outlineLevel="4">
      <c r="A151" s="85" t="s">
        <v>2671</v>
      </c>
      <c r="B151" s="88" t="s">
        <v>2410</v>
      </c>
      <c r="C151" s="88" t="s">
        <v>2411</v>
      </c>
      <c r="D151" s="89">
        <v>60</v>
      </c>
      <c r="F151" s="98">
        <f t="shared" si="2"/>
        <v>0.06</v>
      </c>
      <c r="I151" s="98">
        <v>0.06</v>
      </c>
    </row>
    <row r="152" spans="1:9" ht="12.75" hidden="1" outlineLevel="4">
      <c r="A152" s="85" t="s">
        <v>2672</v>
      </c>
      <c r="B152" s="88" t="s">
        <v>2413</v>
      </c>
      <c r="C152" s="88" t="s">
        <v>2414</v>
      </c>
      <c r="D152" s="89">
        <v>-102</v>
      </c>
      <c r="F152" s="98">
        <f t="shared" si="2"/>
        <v>-0.102</v>
      </c>
      <c r="I152" s="98">
        <v>-0.102</v>
      </c>
    </row>
    <row r="153" spans="1:9" ht="12.75" hidden="1" outlineLevel="4">
      <c r="A153" s="85" t="s">
        <v>2673</v>
      </c>
      <c r="B153" s="88" t="s">
        <v>2534</v>
      </c>
      <c r="C153" s="88" t="s">
        <v>2535</v>
      </c>
      <c r="D153" s="89">
        <v>5552</v>
      </c>
      <c r="F153" s="98">
        <f t="shared" si="2"/>
        <v>5.552</v>
      </c>
      <c r="I153" s="98">
        <v>5.552</v>
      </c>
    </row>
    <row r="154" spans="1:9" ht="12.75" hidden="1" outlineLevel="4">
      <c r="A154" s="85" t="s">
        <v>2674</v>
      </c>
      <c r="B154" s="88" t="s">
        <v>2507</v>
      </c>
      <c r="C154" s="88" t="s">
        <v>2508</v>
      </c>
      <c r="D154" s="89">
        <v>189</v>
      </c>
      <c r="F154" s="98">
        <f t="shared" si="2"/>
        <v>0.189</v>
      </c>
      <c r="I154" s="98">
        <v>0.189</v>
      </c>
    </row>
    <row r="155" spans="1:9" ht="12.75" hidden="1" outlineLevel="4">
      <c r="A155" s="85" t="s">
        <v>2675</v>
      </c>
      <c r="B155" s="88" t="s">
        <v>2513</v>
      </c>
      <c r="C155" s="88" t="s">
        <v>2514</v>
      </c>
      <c r="D155" s="89">
        <v>897</v>
      </c>
      <c r="F155" s="98">
        <f t="shared" si="2"/>
        <v>0.897</v>
      </c>
      <c r="I155" s="98">
        <v>0.897</v>
      </c>
    </row>
    <row r="156" spans="1:9" ht="12.75" hidden="1" outlineLevel="4">
      <c r="A156" s="85" t="s">
        <v>2676</v>
      </c>
      <c r="B156" s="88" t="s">
        <v>2516</v>
      </c>
      <c r="C156" s="88" t="s">
        <v>2517</v>
      </c>
      <c r="D156" s="89">
        <v>154</v>
      </c>
      <c r="F156" s="98">
        <f t="shared" si="2"/>
        <v>0.154</v>
      </c>
      <c r="I156" s="98">
        <v>0.154</v>
      </c>
    </row>
    <row r="157" spans="1:9" ht="12.75" hidden="1" outlineLevel="4">
      <c r="A157" s="85" t="s">
        <v>2677</v>
      </c>
      <c r="B157" s="88" t="s">
        <v>2519</v>
      </c>
      <c r="C157" s="88" t="s">
        <v>2520</v>
      </c>
      <c r="D157" s="89">
        <v>2334</v>
      </c>
      <c r="F157" s="98">
        <f t="shared" si="2"/>
        <v>2.334</v>
      </c>
      <c r="I157" s="98">
        <v>2.334</v>
      </c>
    </row>
    <row r="158" spans="1:9" ht="12.75" hidden="1" outlineLevel="4">
      <c r="A158" s="85" t="s">
        <v>2678</v>
      </c>
      <c r="B158" s="88" t="s">
        <v>4696</v>
      </c>
      <c r="C158" s="88" t="s">
        <v>4697</v>
      </c>
      <c r="D158" s="89">
        <v>2794</v>
      </c>
      <c r="F158" s="98">
        <f t="shared" si="2"/>
        <v>2.794</v>
      </c>
      <c r="I158" s="98">
        <v>2.794</v>
      </c>
    </row>
    <row r="159" spans="1:9" ht="12.75" hidden="1" outlineLevel="4">
      <c r="A159" s="85" t="s">
        <v>2679</v>
      </c>
      <c r="B159" s="88" t="s">
        <v>4699</v>
      </c>
      <c r="C159" s="88" t="s">
        <v>4700</v>
      </c>
      <c r="D159" s="89">
        <v>127</v>
      </c>
      <c r="F159" s="98">
        <f t="shared" si="2"/>
        <v>0.127</v>
      </c>
      <c r="I159" s="98">
        <v>0.127</v>
      </c>
    </row>
    <row r="160" spans="1:9" ht="12.75" hidden="1" outlineLevel="4">
      <c r="A160" s="85" t="s">
        <v>2680</v>
      </c>
      <c r="B160" s="88" t="s">
        <v>4702</v>
      </c>
      <c r="C160" s="88" t="s">
        <v>4703</v>
      </c>
      <c r="D160" s="89">
        <v>284</v>
      </c>
      <c r="F160" s="98">
        <f t="shared" si="2"/>
        <v>0.284</v>
      </c>
      <c r="I160" s="98">
        <v>0.284</v>
      </c>
    </row>
    <row r="161" spans="1:9" ht="12.75" hidden="1" outlineLevel="3" collapsed="1">
      <c r="A161" s="85" t="s">
        <v>2398</v>
      </c>
      <c r="B161" s="90" t="s">
        <v>2681</v>
      </c>
      <c r="C161" s="90" t="s">
        <v>2682</v>
      </c>
      <c r="D161" s="91">
        <v>47044</v>
      </c>
      <c r="F161" s="98">
        <f t="shared" si="2"/>
        <v>47.044</v>
      </c>
      <c r="I161" s="98">
        <v>47.044</v>
      </c>
    </row>
    <row r="162" spans="1:9" ht="12.75" hidden="1" outlineLevel="4">
      <c r="A162" s="85" t="s">
        <v>2683</v>
      </c>
      <c r="B162" s="88" t="s">
        <v>2404</v>
      </c>
      <c r="C162" s="88" t="s">
        <v>2405</v>
      </c>
      <c r="D162" s="89">
        <v>2239</v>
      </c>
      <c r="F162" s="98">
        <f t="shared" si="2"/>
        <v>2.239</v>
      </c>
      <c r="I162" s="98">
        <v>2.239</v>
      </c>
    </row>
    <row r="163" spans="1:9" ht="12.75" hidden="1" outlineLevel="4">
      <c r="A163" s="85" t="s">
        <v>2684</v>
      </c>
      <c r="B163" s="88" t="s">
        <v>2407</v>
      </c>
      <c r="C163" s="88" t="s">
        <v>2408</v>
      </c>
      <c r="D163" s="89">
        <v>-141</v>
      </c>
      <c r="F163" s="98">
        <f t="shared" si="2"/>
        <v>-0.141</v>
      </c>
      <c r="I163" s="98">
        <v>-0.141</v>
      </c>
    </row>
    <row r="164" spans="1:9" ht="12.75" hidden="1" outlineLevel="4">
      <c r="A164" s="85" t="s">
        <v>2685</v>
      </c>
      <c r="B164" s="88" t="s">
        <v>2410</v>
      </c>
      <c r="C164" s="88" t="s">
        <v>2411</v>
      </c>
      <c r="D164" s="89">
        <v>102</v>
      </c>
      <c r="F164" s="98">
        <f t="shared" si="2"/>
        <v>0.102</v>
      </c>
      <c r="I164" s="98">
        <v>0.102</v>
      </c>
    </row>
    <row r="165" spans="1:9" ht="12.75" hidden="1" outlineLevel="4">
      <c r="A165" s="85" t="s">
        <v>2686</v>
      </c>
      <c r="B165" s="88" t="s">
        <v>2413</v>
      </c>
      <c r="C165" s="88" t="s">
        <v>2414</v>
      </c>
      <c r="D165" s="89">
        <v>-173</v>
      </c>
      <c r="F165" s="98">
        <f t="shared" si="2"/>
        <v>-0.173</v>
      </c>
      <c r="I165" s="98">
        <v>-0.173</v>
      </c>
    </row>
    <row r="166" spans="1:9" ht="12.75" hidden="1" outlineLevel="4">
      <c r="A166" s="85" t="s">
        <v>2687</v>
      </c>
      <c r="B166" s="88" t="s">
        <v>2416</v>
      </c>
      <c r="C166" s="88" t="s">
        <v>2417</v>
      </c>
      <c r="D166" s="89">
        <v>650</v>
      </c>
      <c r="F166" s="98">
        <f t="shared" si="2"/>
        <v>0.65</v>
      </c>
      <c r="I166" s="98">
        <v>0.65</v>
      </c>
    </row>
    <row r="167" spans="1:9" ht="12.75" hidden="1" outlineLevel="4">
      <c r="A167" s="85" t="s">
        <v>2688</v>
      </c>
      <c r="B167" s="88" t="s">
        <v>2422</v>
      </c>
      <c r="C167" s="88" t="s">
        <v>2423</v>
      </c>
      <c r="D167" s="89">
        <v>110</v>
      </c>
      <c r="F167" s="98">
        <f t="shared" si="2"/>
        <v>0.11</v>
      </c>
      <c r="I167" s="98">
        <v>0.11</v>
      </c>
    </row>
    <row r="168" spans="1:9" ht="12.75" hidden="1" outlineLevel="4">
      <c r="A168" s="85" t="s">
        <v>2689</v>
      </c>
      <c r="B168" s="88" t="s">
        <v>2690</v>
      </c>
      <c r="C168" s="88" t="s">
        <v>2691</v>
      </c>
      <c r="D168" s="89">
        <v>224</v>
      </c>
      <c r="F168" s="98">
        <f t="shared" si="2"/>
        <v>0.224</v>
      </c>
      <c r="I168" s="98">
        <v>0.224</v>
      </c>
    </row>
    <row r="169" spans="1:9" ht="12.75" hidden="1" outlineLevel="4">
      <c r="A169" s="85" t="s">
        <v>2692</v>
      </c>
      <c r="B169" s="88" t="s">
        <v>2501</v>
      </c>
      <c r="C169" s="88" t="s">
        <v>2502</v>
      </c>
      <c r="D169" s="89">
        <v>1347</v>
      </c>
      <c r="F169" s="98">
        <f t="shared" si="2"/>
        <v>1.347</v>
      </c>
      <c r="I169" s="98">
        <v>1.347</v>
      </c>
    </row>
    <row r="170" spans="1:9" ht="12.75" hidden="1" outlineLevel="4">
      <c r="A170" s="85" t="s">
        <v>2693</v>
      </c>
      <c r="B170" s="88" t="s">
        <v>2434</v>
      </c>
      <c r="C170" s="88" t="s">
        <v>2435</v>
      </c>
      <c r="D170" s="89">
        <v>406</v>
      </c>
      <c r="F170" s="98">
        <f t="shared" si="2"/>
        <v>0.406</v>
      </c>
      <c r="I170" s="98">
        <v>0.406</v>
      </c>
    </row>
    <row r="171" spans="1:9" ht="12.75" hidden="1" outlineLevel="4">
      <c r="A171" s="85" t="s">
        <v>2694</v>
      </c>
      <c r="B171" s="88" t="s">
        <v>2437</v>
      </c>
      <c r="C171" s="88" t="s">
        <v>2438</v>
      </c>
      <c r="D171" s="89">
        <v>355</v>
      </c>
      <c r="F171" s="98">
        <f t="shared" si="2"/>
        <v>0.355</v>
      </c>
      <c r="I171" s="98">
        <v>0.355</v>
      </c>
    </row>
    <row r="172" spans="1:9" ht="12.75" hidden="1" outlineLevel="4">
      <c r="A172" s="85" t="s">
        <v>2695</v>
      </c>
      <c r="B172" s="88" t="s">
        <v>2440</v>
      </c>
      <c r="C172" s="88" t="s">
        <v>2441</v>
      </c>
      <c r="D172" s="89">
        <v>598</v>
      </c>
      <c r="F172" s="98">
        <f t="shared" si="2"/>
        <v>0.598</v>
      </c>
      <c r="I172" s="98">
        <v>0.598</v>
      </c>
    </row>
    <row r="173" spans="1:9" ht="12.75" hidden="1" outlineLevel="4">
      <c r="A173" s="85" t="s">
        <v>2696</v>
      </c>
      <c r="B173" s="88" t="s">
        <v>2443</v>
      </c>
      <c r="C173" s="88" t="s">
        <v>4691</v>
      </c>
      <c r="D173" s="89">
        <v>726</v>
      </c>
      <c r="F173" s="98">
        <f t="shared" si="2"/>
        <v>0.726</v>
      </c>
      <c r="I173" s="98">
        <v>0.726</v>
      </c>
    </row>
    <row r="174" spans="1:9" ht="12.75" hidden="1" outlineLevel="4">
      <c r="A174" s="85" t="s">
        <v>2697</v>
      </c>
      <c r="B174" s="88" t="s">
        <v>4693</v>
      </c>
      <c r="C174" s="88" t="s">
        <v>4694</v>
      </c>
      <c r="D174" s="89">
        <v>1610</v>
      </c>
      <c r="F174" s="98">
        <f t="shared" si="2"/>
        <v>1.61</v>
      </c>
      <c r="I174" s="98">
        <v>1.61</v>
      </c>
    </row>
    <row r="175" spans="1:9" ht="12.75" hidden="1" outlineLevel="4">
      <c r="A175" s="85" t="s">
        <v>2698</v>
      </c>
      <c r="B175" s="88" t="s">
        <v>2483</v>
      </c>
      <c r="C175" s="88" t="s">
        <v>2484</v>
      </c>
      <c r="D175" s="89">
        <v>29236</v>
      </c>
      <c r="F175" s="98">
        <f t="shared" si="2"/>
        <v>29.236</v>
      </c>
      <c r="I175" s="98">
        <v>29.236</v>
      </c>
    </row>
    <row r="176" spans="1:9" ht="12.75" hidden="1" outlineLevel="4">
      <c r="A176" s="85" t="s">
        <v>2699</v>
      </c>
      <c r="B176" s="88" t="s">
        <v>2700</v>
      </c>
      <c r="C176" s="88" t="s">
        <v>2701</v>
      </c>
      <c r="D176" s="89">
        <v>1245</v>
      </c>
      <c r="F176" s="98">
        <f t="shared" si="2"/>
        <v>1.245</v>
      </c>
      <c r="I176" s="98">
        <v>1.245</v>
      </c>
    </row>
    <row r="177" spans="1:9" ht="12.75" hidden="1" outlineLevel="4">
      <c r="A177" s="85" t="s">
        <v>2702</v>
      </c>
      <c r="B177" s="88" t="s">
        <v>2486</v>
      </c>
      <c r="C177" s="88" t="s">
        <v>2487</v>
      </c>
      <c r="D177" s="89">
        <v>5906</v>
      </c>
      <c r="F177" s="98">
        <f t="shared" si="2"/>
        <v>5.906</v>
      </c>
      <c r="I177" s="98">
        <v>5.906</v>
      </c>
    </row>
    <row r="178" spans="1:9" ht="12.75" hidden="1" outlineLevel="4">
      <c r="A178" s="85" t="s">
        <v>2703</v>
      </c>
      <c r="B178" s="88" t="s">
        <v>2704</v>
      </c>
      <c r="C178" s="88" t="s">
        <v>2705</v>
      </c>
      <c r="D178" s="89">
        <v>8</v>
      </c>
      <c r="F178" s="98">
        <f t="shared" si="2"/>
        <v>0.008</v>
      </c>
      <c r="I178" s="98">
        <v>0.008</v>
      </c>
    </row>
    <row r="179" spans="1:9" ht="12.75" hidden="1" outlineLevel="4">
      <c r="A179" s="85" t="s">
        <v>2706</v>
      </c>
      <c r="B179" s="88" t="s">
        <v>2431</v>
      </c>
      <c r="C179" s="88" t="s">
        <v>2432</v>
      </c>
      <c r="D179" s="89">
        <v>4180</v>
      </c>
      <c r="F179" s="98">
        <f t="shared" si="2"/>
        <v>4.18</v>
      </c>
      <c r="I179" s="98">
        <v>4.18</v>
      </c>
    </row>
    <row r="180" spans="1:9" ht="12.75" hidden="1" outlineLevel="4">
      <c r="A180" s="85" t="s">
        <v>2707</v>
      </c>
      <c r="B180" s="88" t="s">
        <v>2507</v>
      </c>
      <c r="C180" s="88" t="s">
        <v>2508</v>
      </c>
      <c r="D180" s="89">
        <v>189</v>
      </c>
      <c r="F180" s="98">
        <f t="shared" si="2"/>
        <v>0.189</v>
      </c>
      <c r="I180" s="98">
        <v>0.189</v>
      </c>
    </row>
    <row r="181" spans="1:9" ht="12.75" hidden="1" outlineLevel="4">
      <c r="A181" s="85" t="s">
        <v>2708</v>
      </c>
      <c r="B181" s="88" t="s">
        <v>2510</v>
      </c>
      <c r="C181" s="88" t="s">
        <v>2511</v>
      </c>
      <c r="D181" s="89">
        <v>361</v>
      </c>
      <c r="F181" s="98">
        <f t="shared" si="2"/>
        <v>0.361</v>
      </c>
      <c r="I181" s="98">
        <v>0.361</v>
      </c>
    </row>
    <row r="182" spans="1:9" ht="12.75" hidden="1" outlineLevel="4">
      <c r="A182" s="85" t="s">
        <v>2709</v>
      </c>
      <c r="B182" s="88" t="s">
        <v>2513</v>
      </c>
      <c r="C182" s="88" t="s">
        <v>2514</v>
      </c>
      <c r="D182" s="89">
        <v>1121</v>
      </c>
      <c r="F182" s="98">
        <f t="shared" si="2"/>
        <v>1.121</v>
      </c>
      <c r="I182" s="98">
        <v>1.121</v>
      </c>
    </row>
    <row r="183" spans="1:9" ht="12.75" hidden="1" outlineLevel="4">
      <c r="A183" s="85" t="s">
        <v>2710</v>
      </c>
      <c r="B183" s="88" t="s">
        <v>2516</v>
      </c>
      <c r="C183" s="88" t="s">
        <v>2517</v>
      </c>
      <c r="D183" s="89">
        <v>154</v>
      </c>
      <c r="F183" s="98">
        <f t="shared" si="2"/>
        <v>0.154</v>
      </c>
      <c r="I183" s="98">
        <v>0.154</v>
      </c>
    </row>
    <row r="184" spans="1:9" ht="12.75" hidden="1" outlineLevel="4">
      <c r="A184" s="85" t="s">
        <v>2711</v>
      </c>
      <c r="B184" s="88" t="s">
        <v>2519</v>
      </c>
      <c r="C184" s="88" t="s">
        <v>2520</v>
      </c>
      <c r="D184" s="89">
        <v>4667</v>
      </c>
      <c r="F184" s="98">
        <f t="shared" si="2"/>
        <v>4.667</v>
      </c>
      <c r="I184" s="98">
        <v>4.667</v>
      </c>
    </row>
    <row r="185" spans="1:9" ht="12.75" hidden="1" outlineLevel="4">
      <c r="A185" s="85" t="s">
        <v>2712</v>
      </c>
      <c r="B185" s="88" t="s">
        <v>2522</v>
      </c>
      <c r="C185" s="88" t="s">
        <v>2523</v>
      </c>
      <c r="D185" s="89">
        <v>409</v>
      </c>
      <c r="F185" s="98">
        <f t="shared" si="2"/>
        <v>0.409</v>
      </c>
      <c r="I185" s="98">
        <v>0.409</v>
      </c>
    </row>
    <row r="186" spans="1:9" ht="12.75" hidden="1" outlineLevel="4">
      <c r="A186" s="85" t="s">
        <v>2713</v>
      </c>
      <c r="B186" s="88" t="s">
        <v>4696</v>
      </c>
      <c r="C186" s="88" t="s">
        <v>4697</v>
      </c>
      <c r="D186" s="89">
        <v>3492</v>
      </c>
      <c r="F186" s="98">
        <f t="shared" si="2"/>
        <v>3.492</v>
      </c>
      <c r="I186" s="98">
        <v>3.492</v>
      </c>
    </row>
    <row r="187" spans="1:9" ht="12.75" hidden="1" outlineLevel="4">
      <c r="A187" s="85" t="s">
        <v>2714</v>
      </c>
      <c r="B187" s="88" t="s">
        <v>4699</v>
      </c>
      <c r="C187" s="88" t="s">
        <v>4700</v>
      </c>
      <c r="D187" s="89">
        <v>127</v>
      </c>
      <c r="F187" s="98">
        <f t="shared" si="2"/>
        <v>0.127</v>
      </c>
      <c r="I187" s="98">
        <v>0.127</v>
      </c>
    </row>
    <row r="188" spans="1:9" ht="12.75" hidden="1" outlineLevel="4">
      <c r="A188" s="85" t="s">
        <v>2715</v>
      </c>
      <c r="B188" s="88" t="s">
        <v>4702</v>
      </c>
      <c r="C188" s="88" t="s">
        <v>4703</v>
      </c>
      <c r="D188" s="89">
        <v>628</v>
      </c>
      <c r="F188" s="98">
        <f t="shared" si="2"/>
        <v>0.628</v>
      </c>
      <c r="I188" s="98">
        <v>0.628</v>
      </c>
    </row>
    <row r="189" spans="1:9" ht="12.75" hidden="1" outlineLevel="4">
      <c r="A189" s="85" t="s">
        <v>2716</v>
      </c>
      <c r="B189" s="88" t="s">
        <v>2717</v>
      </c>
      <c r="C189" s="88" t="s">
        <v>2718</v>
      </c>
      <c r="D189" s="89">
        <v>-2099</v>
      </c>
      <c r="F189" s="98">
        <f t="shared" si="2"/>
        <v>-2.099</v>
      </c>
      <c r="I189" s="98">
        <v>-2.099</v>
      </c>
    </row>
    <row r="190" spans="1:9" ht="12.75" hidden="1" outlineLevel="4">
      <c r="A190" s="85" t="s">
        <v>2719</v>
      </c>
      <c r="B190" s="88" t="s">
        <v>4705</v>
      </c>
      <c r="C190" s="88" t="s">
        <v>4706</v>
      </c>
      <c r="D190" s="89">
        <v>-3174</v>
      </c>
      <c r="F190" s="98">
        <f t="shared" si="2"/>
        <v>-3.174</v>
      </c>
      <c r="I190" s="98">
        <v>-3.174</v>
      </c>
    </row>
    <row r="191" spans="1:9" ht="12.75" hidden="1" outlineLevel="3" collapsed="1">
      <c r="A191" s="85" t="s">
        <v>2398</v>
      </c>
      <c r="B191" s="90" t="s">
        <v>2720</v>
      </c>
      <c r="C191" s="90" t="s">
        <v>2721</v>
      </c>
      <c r="D191" s="91">
        <v>54503</v>
      </c>
      <c r="F191" s="98">
        <f t="shared" si="2"/>
        <v>54.503</v>
      </c>
      <c r="I191" s="98">
        <v>54.503</v>
      </c>
    </row>
    <row r="192" spans="1:9" ht="12.75" outlineLevel="2" collapsed="1">
      <c r="A192" s="85" t="s">
        <v>2401</v>
      </c>
      <c r="B192" s="90" t="s">
        <v>2722</v>
      </c>
      <c r="C192" s="90" t="s">
        <v>2203</v>
      </c>
      <c r="D192" s="91">
        <v>812816</v>
      </c>
      <c r="F192" s="98">
        <f t="shared" si="2"/>
        <v>812.816</v>
      </c>
      <c r="I192" s="98">
        <v>812.816</v>
      </c>
    </row>
    <row r="193" spans="1:9" ht="12.75" hidden="1" outlineLevel="4">
      <c r="A193" s="85" t="s">
        <v>2723</v>
      </c>
      <c r="B193" s="88" t="s">
        <v>2404</v>
      </c>
      <c r="C193" s="88" t="s">
        <v>2405</v>
      </c>
      <c r="D193" s="89">
        <v>1070</v>
      </c>
      <c r="F193" s="98">
        <f t="shared" si="2"/>
        <v>1.07</v>
      </c>
      <c r="I193" s="98">
        <v>1.07</v>
      </c>
    </row>
    <row r="194" spans="1:9" ht="12.75" hidden="1" outlineLevel="4">
      <c r="A194" s="85" t="s">
        <v>2724</v>
      </c>
      <c r="B194" s="88" t="s">
        <v>2407</v>
      </c>
      <c r="C194" s="88" t="s">
        <v>2408</v>
      </c>
      <c r="D194" s="89">
        <v>-29</v>
      </c>
      <c r="F194" s="98">
        <f t="shared" si="2"/>
        <v>-0.029</v>
      </c>
      <c r="I194" s="98">
        <v>-0.029</v>
      </c>
    </row>
    <row r="195" spans="1:9" ht="12.75" hidden="1" outlineLevel="4">
      <c r="A195" s="85" t="s">
        <v>2725</v>
      </c>
      <c r="B195" s="88" t="s">
        <v>2410</v>
      </c>
      <c r="C195" s="88" t="s">
        <v>2411</v>
      </c>
      <c r="D195" s="89">
        <v>49</v>
      </c>
      <c r="F195" s="98">
        <f t="shared" si="2"/>
        <v>0.049</v>
      </c>
      <c r="I195" s="98">
        <v>0.049</v>
      </c>
    </row>
    <row r="196" spans="1:9" ht="12.75" hidden="1" outlineLevel="4">
      <c r="A196" s="85" t="s">
        <v>2726</v>
      </c>
      <c r="B196" s="88" t="s">
        <v>2507</v>
      </c>
      <c r="C196" s="88" t="s">
        <v>2508</v>
      </c>
      <c r="D196" s="89">
        <v>189</v>
      </c>
      <c r="F196" s="98">
        <f t="shared" si="2"/>
        <v>0.189</v>
      </c>
      <c r="I196" s="98">
        <v>0.189</v>
      </c>
    </row>
    <row r="197" spans="1:9" ht="12.75" hidden="1" outlineLevel="4">
      <c r="A197" s="85" t="s">
        <v>2727</v>
      </c>
      <c r="B197" s="88" t="s">
        <v>2510</v>
      </c>
      <c r="C197" s="88" t="s">
        <v>2511</v>
      </c>
      <c r="D197" s="89">
        <v>361</v>
      </c>
      <c r="F197" s="98">
        <f t="shared" si="2"/>
        <v>0.361</v>
      </c>
      <c r="I197" s="98">
        <v>0.361</v>
      </c>
    </row>
    <row r="198" spans="1:9" ht="12.75" hidden="1" outlineLevel="4">
      <c r="A198" s="85" t="s">
        <v>2728</v>
      </c>
      <c r="B198" s="88" t="s">
        <v>2434</v>
      </c>
      <c r="C198" s="88" t="s">
        <v>2435</v>
      </c>
      <c r="D198" s="89">
        <v>406</v>
      </c>
      <c r="F198" s="98">
        <f aca="true" t="shared" si="3" ref="F198:F261">D198/1000</f>
        <v>0.406</v>
      </c>
      <c r="I198" s="98">
        <v>0.406</v>
      </c>
    </row>
    <row r="199" spans="1:9" ht="12.75" hidden="1" outlineLevel="4">
      <c r="A199" s="85" t="s">
        <v>2729</v>
      </c>
      <c r="B199" s="88" t="s">
        <v>2440</v>
      </c>
      <c r="C199" s="88" t="s">
        <v>2441</v>
      </c>
      <c r="D199" s="89">
        <v>598</v>
      </c>
      <c r="F199" s="98">
        <f t="shared" si="3"/>
        <v>0.598</v>
      </c>
      <c r="I199" s="98">
        <v>0.598</v>
      </c>
    </row>
    <row r="200" spans="1:9" ht="12.75" hidden="1" outlineLevel="4">
      <c r="A200" s="85" t="s">
        <v>2730</v>
      </c>
      <c r="B200" s="88" t="s">
        <v>2443</v>
      </c>
      <c r="C200" s="88" t="s">
        <v>4691</v>
      </c>
      <c r="D200" s="89">
        <v>726</v>
      </c>
      <c r="F200" s="98">
        <f t="shared" si="3"/>
        <v>0.726</v>
      </c>
      <c r="I200" s="98">
        <v>0.726</v>
      </c>
    </row>
    <row r="201" spans="1:9" ht="12.75" hidden="1" outlineLevel="4">
      <c r="A201" s="85" t="s">
        <v>2731</v>
      </c>
      <c r="B201" s="88" t="s">
        <v>4693</v>
      </c>
      <c r="C201" s="88" t="s">
        <v>4694</v>
      </c>
      <c r="D201" s="89">
        <v>1774</v>
      </c>
      <c r="F201" s="98">
        <f t="shared" si="3"/>
        <v>1.774</v>
      </c>
      <c r="I201" s="98">
        <v>1.774</v>
      </c>
    </row>
    <row r="202" spans="1:9" ht="12.75" hidden="1" outlineLevel="4">
      <c r="A202" s="85" t="s">
        <v>2732</v>
      </c>
      <c r="B202" s="88" t="s">
        <v>2519</v>
      </c>
      <c r="C202" s="88" t="s">
        <v>2520</v>
      </c>
      <c r="D202" s="89">
        <v>2334</v>
      </c>
      <c r="F202" s="98">
        <f t="shared" si="3"/>
        <v>2.334</v>
      </c>
      <c r="I202" s="98">
        <v>2.334</v>
      </c>
    </row>
    <row r="203" spans="1:9" ht="12.75" hidden="1" outlineLevel="4">
      <c r="A203" s="85" t="s">
        <v>2733</v>
      </c>
      <c r="B203" s="88" t="s">
        <v>2525</v>
      </c>
      <c r="C203" s="88" t="s">
        <v>2526</v>
      </c>
      <c r="D203" s="89">
        <v>581</v>
      </c>
      <c r="F203" s="98">
        <f t="shared" si="3"/>
        <v>0.581</v>
      </c>
      <c r="I203" s="98">
        <v>0.581</v>
      </c>
    </row>
    <row r="204" spans="1:9" ht="12.75" hidden="1" outlineLevel="4">
      <c r="A204" s="85" t="s">
        <v>2734</v>
      </c>
      <c r="B204" s="88" t="s">
        <v>4696</v>
      </c>
      <c r="C204" s="88" t="s">
        <v>4697</v>
      </c>
      <c r="D204" s="89">
        <v>1746</v>
      </c>
      <c r="F204" s="98">
        <f t="shared" si="3"/>
        <v>1.746</v>
      </c>
      <c r="I204" s="98">
        <v>1.746</v>
      </c>
    </row>
    <row r="205" spans="1:9" ht="12.75" hidden="1" outlineLevel="4">
      <c r="A205" s="85" t="s">
        <v>2735</v>
      </c>
      <c r="B205" s="88" t="s">
        <v>4699</v>
      </c>
      <c r="C205" s="88" t="s">
        <v>4700</v>
      </c>
      <c r="D205" s="89">
        <v>127</v>
      </c>
      <c r="F205" s="98">
        <f t="shared" si="3"/>
        <v>0.127</v>
      </c>
      <c r="I205" s="98">
        <v>0.127</v>
      </c>
    </row>
    <row r="206" spans="1:9" ht="12.75" hidden="1" outlineLevel="4">
      <c r="A206" s="85" t="s">
        <v>2736</v>
      </c>
      <c r="B206" s="88" t="s">
        <v>2562</v>
      </c>
      <c r="C206" s="88" t="s">
        <v>2563</v>
      </c>
      <c r="D206" s="89">
        <v>238</v>
      </c>
      <c r="F206" s="98">
        <f t="shared" si="3"/>
        <v>0.238</v>
      </c>
      <c r="I206" s="98">
        <v>0.238</v>
      </c>
    </row>
    <row r="207" spans="1:9" ht="12.75" hidden="1" outlineLevel="4">
      <c r="A207" s="85" t="s">
        <v>2737</v>
      </c>
      <c r="B207" s="88" t="s">
        <v>2477</v>
      </c>
      <c r="C207" s="88" t="s">
        <v>2478</v>
      </c>
      <c r="D207" s="89">
        <v>-39133</v>
      </c>
      <c r="F207" s="98">
        <f t="shared" si="3"/>
        <v>-39.133</v>
      </c>
      <c r="I207" s="98">
        <v>-39.133</v>
      </c>
    </row>
    <row r="208" spans="1:9" ht="12.75" hidden="1" outlineLevel="4">
      <c r="A208" s="85" t="s">
        <v>2738</v>
      </c>
      <c r="B208" s="88" t="s">
        <v>2480</v>
      </c>
      <c r="C208" s="88" t="s">
        <v>2481</v>
      </c>
      <c r="D208" s="89">
        <v>-990</v>
      </c>
      <c r="F208" s="98">
        <f t="shared" si="3"/>
        <v>-0.99</v>
      </c>
      <c r="I208" s="98">
        <v>-0.99</v>
      </c>
    </row>
    <row r="209" spans="1:9" ht="12.75" hidden="1" outlineLevel="4">
      <c r="A209" s="85" t="s">
        <v>2739</v>
      </c>
      <c r="B209" s="88" t="s">
        <v>2483</v>
      </c>
      <c r="C209" s="88" t="s">
        <v>2484</v>
      </c>
      <c r="D209" s="89">
        <v>17666</v>
      </c>
      <c r="F209" s="98">
        <f t="shared" si="3"/>
        <v>17.666</v>
      </c>
      <c r="I209" s="98">
        <v>17.666</v>
      </c>
    </row>
    <row r="210" spans="1:9" ht="12.75" hidden="1" outlineLevel="4">
      <c r="A210" s="85" t="s">
        <v>2740</v>
      </c>
      <c r="B210" s="88" t="s">
        <v>2486</v>
      </c>
      <c r="C210" s="88" t="s">
        <v>2487</v>
      </c>
      <c r="D210" s="89">
        <v>3569</v>
      </c>
      <c r="F210" s="98">
        <f t="shared" si="3"/>
        <v>3.569</v>
      </c>
      <c r="I210" s="98">
        <v>3.569</v>
      </c>
    </row>
    <row r="211" spans="1:9" ht="12.75" hidden="1" outlineLevel="4">
      <c r="A211" s="85" t="s">
        <v>2741</v>
      </c>
      <c r="B211" s="88" t="s">
        <v>2534</v>
      </c>
      <c r="C211" s="88" t="s">
        <v>2535</v>
      </c>
      <c r="D211" s="89">
        <v>4172</v>
      </c>
      <c r="F211" s="98">
        <f t="shared" si="3"/>
        <v>4.172</v>
      </c>
      <c r="I211" s="98">
        <v>4.172</v>
      </c>
    </row>
    <row r="212" spans="1:9" ht="12.75" hidden="1" outlineLevel="4">
      <c r="A212" s="85" t="s">
        <v>2742</v>
      </c>
      <c r="B212" s="88" t="s">
        <v>2431</v>
      </c>
      <c r="C212" s="88" t="s">
        <v>2432</v>
      </c>
      <c r="D212" s="89">
        <v>3328</v>
      </c>
      <c r="F212" s="98">
        <f t="shared" si="3"/>
        <v>3.328</v>
      </c>
      <c r="I212" s="98">
        <v>3.328</v>
      </c>
    </row>
    <row r="213" spans="1:9" ht="12.75" hidden="1" outlineLevel="4">
      <c r="A213" s="85" t="s">
        <v>2743</v>
      </c>
      <c r="B213" s="88" t="s">
        <v>2513</v>
      </c>
      <c r="C213" s="88" t="s">
        <v>2514</v>
      </c>
      <c r="D213" s="89">
        <v>561</v>
      </c>
      <c r="F213" s="98">
        <f t="shared" si="3"/>
        <v>0.561</v>
      </c>
      <c r="I213" s="98">
        <v>0.561</v>
      </c>
    </row>
    <row r="214" spans="1:9" ht="12.75" hidden="1" outlineLevel="4">
      <c r="A214" s="85" t="s">
        <v>2744</v>
      </c>
      <c r="B214" s="88" t="s">
        <v>2516</v>
      </c>
      <c r="C214" s="88" t="s">
        <v>2517</v>
      </c>
      <c r="D214" s="89">
        <v>154</v>
      </c>
      <c r="F214" s="98">
        <f t="shared" si="3"/>
        <v>0.154</v>
      </c>
      <c r="I214" s="98">
        <v>0.154</v>
      </c>
    </row>
    <row r="215" spans="1:9" ht="12.75" hidden="1" outlineLevel="4">
      <c r="A215" s="85" t="s">
        <v>2745</v>
      </c>
      <c r="B215" s="88" t="s">
        <v>2437</v>
      </c>
      <c r="C215" s="88" t="s">
        <v>2438</v>
      </c>
      <c r="D215" s="89">
        <v>355</v>
      </c>
      <c r="F215" s="98">
        <f t="shared" si="3"/>
        <v>0.355</v>
      </c>
      <c r="I215" s="98">
        <v>0.355</v>
      </c>
    </row>
    <row r="216" spans="1:9" ht="12.75" hidden="1" outlineLevel="4">
      <c r="A216" s="85" t="s">
        <v>2746</v>
      </c>
      <c r="B216" s="88" t="s">
        <v>4702</v>
      </c>
      <c r="C216" s="88" t="s">
        <v>4703</v>
      </c>
      <c r="D216" s="89">
        <v>140</v>
      </c>
      <c r="F216" s="98">
        <f t="shared" si="3"/>
        <v>0.14</v>
      </c>
      <c r="I216" s="98">
        <v>0.14</v>
      </c>
    </row>
    <row r="217" spans="1:9" ht="12.75" hidden="1" outlineLevel="3" collapsed="1">
      <c r="A217" s="85" t="s">
        <v>2398</v>
      </c>
      <c r="B217" s="90" t="s">
        <v>2747</v>
      </c>
      <c r="C217" s="90" t="s">
        <v>2748</v>
      </c>
      <c r="D217" s="91">
        <v>-8</v>
      </c>
      <c r="F217" s="98">
        <f t="shared" si="3"/>
        <v>-0.008</v>
      </c>
      <c r="I217" s="98">
        <v>-0.008</v>
      </c>
    </row>
    <row r="218" spans="1:9" ht="12.75" hidden="1" outlineLevel="4">
      <c r="A218" s="85" t="s">
        <v>2749</v>
      </c>
      <c r="B218" s="88" t="s">
        <v>2483</v>
      </c>
      <c r="C218" s="88" t="s">
        <v>2484</v>
      </c>
      <c r="D218" s="89">
        <v>146166</v>
      </c>
      <c r="F218" s="98">
        <f t="shared" si="3"/>
        <v>146.166</v>
      </c>
      <c r="I218" s="98">
        <v>146.166</v>
      </c>
    </row>
    <row r="219" spans="1:9" ht="12.75" hidden="1" outlineLevel="4">
      <c r="A219" s="85" t="s">
        <v>2750</v>
      </c>
      <c r="B219" s="88" t="s">
        <v>2486</v>
      </c>
      <c r="C219" s="88" t="s">
        <v>2487</v>
      </c>
      <c r="D219" s="89">
        <v>23018</v>
      </c>
      <c r="F219" s="98">
        <f t="shared" si="3"/>
        <v>23.018</v>
      </c>
      <c r="I219" s="98">
        <v>23.018</v>
      </c>
    </row>
    <row r="220" spans="1:9" ht="12.75" hidden="1" outlineLevel="4">
      <c r="A220" s="85" t="s">
        <v>2751</v>
      </c>
      <c r="B220" s="88" t="s">
        <v>2407</v>
      </c>
      <c r="C220" s="88" t="s">
        <v>2408</v>
      </c>
      <c r="D220" s="89">
        <v>-51</v>
      </c>
      <c r="F220" s="98">
        <f t="shared" si="3"/>
        <v>-0.051</v>
      </c>
      <c r="I220" s="98">
        <v>-0.051</v>
      </c>
    </row>
    <row r="221" spans="1:9" ht="12.75" hidden="1" outlineLevel="4">
      <c r="A221" s="85" t="s">
        <v>2752</v>
      </c>
      <c r="B221" s="88" t="s">
        <v>2396</v>
      </c>
      <c r="C221" s="88" t="s">
        <v>2397</v>
      </c>
      <c r="D221" s="89">
        <v>563</v>
      </c>
      <c r="F221" s="98">
        <f t="shared" si="3"/>
        <v>0.563</v>
      </c>
      <c r="I221" s="98">
        <v>0.563</v>
      </c>
    </row>
    <row r="222" spans="1:9" ht="12.75" hidden="1" outlineLevel="4">
      <c r="A222" s="85" t="s">
        <v>2753</v>
      </c>
      <c r="B222" s="88" t="s">
        <v>2690</v>
      </c>
      <c r="C222" s="88" t="s">
        <v>2691</v>
      </c>
      <c r="D222" s="89">
        <v>522</v>
      </c>
      <c r="F222" s="98">
        <f t="shared" si="3"/>
        <v>0.522</v>
      </c>
      <c r="I222" s="98">
        <v>0.522</v>
      </c>
    </row>
    <row r="223" spans="1:9" ht="12.75" hidden="1" outlineLevel="4">
      <c r="A223" s="85" t="s">
        <v>2754</v>
      </c>
      <c r="B223" s="88" t="s">
        <v>2534</v>
      </c>
      <c r="C223" s="88" t="s">
        <v>2535</v>
      </c>
      <c r="D223" s="89">
        <v>5309</v>
      </c>
      <c r="F223" s="98">
        <f t="shared" si="3"/>
        <v>5.309</v>
      </c>
      <c r="I223" s="98">
        <v>5.309</v>
      </c>
    </row>
    <row r="224" spans="1:9" ht="12.75" hidden="1" outlineLevel="4">
      <c r="A224" s="85" t="s">
        <v>2755</v>
      </c>
      <c r="B224" s="88" t="s">
        <v>2756</v>
      </c>
      <c r="C224" s="88" t="s">
        <v>2757</v>
      </c>
      <c r="D224" s="89">
        <v>471</v>
      </c>
      <c r="F224" s="98">
        <f t="shared" si="3"/>
        <v>0.471</v>
      </c>
      <c r="I224" s="98">
        <v>0.471</v>
      </c>
    </row>
    <row r="225" spans="1:9" ht="12.75" hidden="1" outlineLevel="4">
      <c r="A225" s="85" t="s">
        <v>2758</v>
      </c>
      <c r="B225" s="88" t="s">
        <v>2759</v>
      </c>
      <c r="C225" s="88" t="s">
        <v>2760</v>
      </c>
      <c r="D225" s="89">
        <v>18440</v>
      </c>
      <c r="F225" s="98">
        <f t="shared" si="3"/>
        <v>18.44</v>
      </c>
      <c r="I225" s="98">
        <v>18.44</v>
      </c>
    </row>
    <row r="226" spans="1:9" ht="12.75" hidden="1" outlineLevel="4">
      <c r="A226" s="85" t="s">
        <v>2761</v>
      </c>
      <c r="B226" s="88" t="s">
        <v>2507</v>
      </c>
      <c r="C226" s="88" t="s">
        <v>2508</v>
      </c>
      <c r="D226" s="89">
        <v>567</v>
      </c>
      <c r="F226" s="98">
        <f t="shared" si="3"/>
        <v>0.567</v>
      </c>
      <c r="I226" s="98">
        <v>0.567</v>
      </c>
    </row>
    <row r="227" spans="1:9" ht="12.75" hidden="1" outlineLevel="4">
      <c r="A227" s="85" t="s">
        <v>2762</v>
      </c>
      <c r="B227" s="88" t="s">
        <v>2513</v>
      </c>
      <c r="C227" s="88" t="s">
        <v>2514</v>
      </c>
      <c r="D227" s="89">
        <v>3363</v>
      </c>
      <c r="F227" s="98">
        <f t="shared" si="3"/>
        <v>3.363</v>
      </c>
      <c r="I227" s="98">
        <v>3.363</v>
      </c>
    </row>
    <row r="228" spans="1:9" ht="12.75" hidden="1" outlineLevel="4">
      <c r="A228" s="85" t="s">
        <v>2763</v>
      </c>
      <c r="B228" s="88" t="s">
        <v>2516</v>
      </c>
      <c r="C228" s="88" t="s">
        <v>2517</v>
      </c>
      <c r="D228" s="89">
        <v>462</v>
      </c>
      <c r="F228" s="98">
        <f t="shared" si="3"/>
        <v>0.462</v>
      </c>
      <c r="I228" s="98">
        <v>0.462</v>
      </c>
    </row>
    <row r="229" spans="1:9" ht="12.75" hidden="1" outlineLevel="4">
      <c r="A229" s="85" t="s">
        <v>2764</v>
      </c>
      <c r="B229" s="88" t="s">
        <v>2765</v>
      </c>
      <c r="C229" s="88" t="s">
        <v>2766</v>
      </c>
      <c r="D229" s="89">
        <v>2774</v>
      </c>
      <c r="F229" s="98">
        <f t="shared" si="3"/>
        <v>2.774</v>
      </c>
      <c r="I229" s="98">
        <v>2.774</v>
      </c>
    </row>
    <row r="230" spans="1:9" ht="12.75" hidden="1" outlineLevel="4">
      <c r="A230" s="85" t="s">
        <v>2767</v>
      </c>
      <c r="B230" s="88" t="s">
        <v>2519</v>
      </c>
      <c r="C230" s="88" t="s">
        <v>2520</v>
      </c>
      <c r="D230" s="89">
        <v>4667</v>
      </c>
      <c r="F230" s="98">
        <f t="shared" si="3"/>
        <v>4.667</v>
      </c>
      <c r="I230" s="98">
        <v>4.667</v>
      </c>
    </row>
    <row r="231" spans="1:9" ht="12.75" hidden="1" outlineLevel="4">
      <c r="A231" s="85" t="s">
        <v>2768</v>
      </c>
      <c r="B231" s="88" t="s">
        <v>2522</v>
      </c>
      <c r="C231" s="88" t="s">
        <v>2523</v>
      </c>
      <c r="D231" s="89">
        <v>35</v>
      </c>
      <c r="F231" s="98">
        <f t="shared" si="3"/>
        <v>0.035</v>
      </c>
      <c r="I231" s="98">
        <v>0.035</v>
      </c>
    </row>
    <row r="232" spans="1:9" ht="12.75" hidden="1" outlineLevel="4">
      <c r="A232" s="85" t="s">
        <v>2769</v>
      </c>
      <c r="B232" s="88" t="s">
        <v>2525</v>
      </c>
      <c r="C232" s="88" t="s">
        <v>2526</v>
      </c>
      <c r="D232" s="89">
        <v>989</v>
      </c>
      <c r="F232" s="98">
        <f t="shared" si="3"/>
        <v>0.989</v>
      </c>
      <c r="I232" s="98">
        <v>0.989</v>
      </c>
    </row>
    <row r="233" spans="1:9" ht="12.75" hidden="1" outlineLevel="4">
      <c r="A233" s="85" t="s">
        <v>2770</v>
      </c>
      <c r="B233" s="88" t="s">
        <v>2480</v>
      </c>
      <c r="C233" s="88" t="s">
        <v>2481</v>
      </c>
      <c r="D233" s="89">
        <v>-6049</v>
      </c>
      <c r="F233" s="98">
        <f t="shared" si="3"/>
        <v>-6.049</v>
      </c>
      <c r="I233" s="98">
        <v>-6.049</v>
      </c>
    </row>
    <row r="234" spans="1:9" ht="12.75" hidden="1" outlineLevel="4">
      <c r="A234" s="85" t="s">
        <v>2771</v>
      </c>
      <c r="B234" s="88" t="s">
        <v>2404</v>
      </c>
      <c r="C234" s="88" t="s">
        <v>2405</v>
      </c>
      <c r="D234" s="89">
        <v>10406</v>
      </c>
      <c r="F234" s="98">
        <f t="shared" si="3"/>
        <v>10.406</v>
      </c>
      <c r="I234" s="98">
        <v>10.406</v>
      </c>
    </row>
    <row r="235" spans="1:9" ht="12.75" hidden="1" outlineLevel="4">
      <c r="A235" s="85" t="s">
        <v>2772</v>
      </c>
      <c r="B235" s="88" t="s">
        <v>2773</v>
      </c>
      <c r="C235" s="88" t="s">
        <v>2774</v>
      </c>
      <c r="D235" s="89">
        <v>5000</v>
      </c>
      <c r="F235" s="98">
        <f t="shared" si="3"/>
        <v>5</v>
      </c>
      <c r="I235" s="98">
        <v>5</v>
      </c>
    </row>
    <row r="236" spans="1:9" ht="12.75" hidden="1" outlineLevel="4">
      <c r="A236" s="85" t="s">
        <v>2775</v>
      </c>
      <c r="B236" s="88" t="s">
        <v>2410</v>
      </c>
      <c r="C236" s="88" t="s">
        <v>2411</v>
      </c>
      <c r="D236" s="89">
        <v>124</v>
      </c>
      <c r="F236" s="98">
        <f t="shared" si="3"/>
        <v>0.124</v>
      </c>
      <c r="I236" s="98">
        <v>0.124</v>
      </c>
    </row>
    <row r="237" spans="1:9" ht="12.75" hidden="1" outlineLevel="4">
      <c r="A237" s="85" t="s">
        <v>2776</v>
      </c>
      <c r="B237" s="88" t="s">
        <v>2413</v>
      </c>
      <c r="C237" s="88" t="s">
        <v>2414</v>
      </c>
      <c r="D237" s="89">
        <v>-329</v>
      </c>
      <c r="F237" s="98">
        <f t="shared" si="3"/>
        <v>-0.329</v>
      </c>
      <c r="I237" s="98">
        <v>-0.329</v>
      </c>
    </row>
    <row r="238" spans="1:9" ht="12.75" hidden="1" outlineLevel="4">
      <c r="A238" s="85" t="s">
        <v>2777</v>
      </c>
      <c r="B238" s="88" t="s">
        <v>2578</v>
      </c>
      <c r="C238" s="88" t="s">
        <v>2579</v>
      </c>
      <c r="D238" s="89">
        <v>209</v>
      </c>
      <c r="F238" s="98">
        <f t="shared" si="3"/>
        <v>0.209</v>
      </c>
      <c r="I238" s="98">
        <v>0.209</v>
      </c>
    </row>
    <row r="239" spans="1:9" ht="12.75" hidden="1" outlineLevel="4">
      <c r="A239" s="85" t="s">
        <v>2778</v>
      </c>
      <c r="B239" s="88" t="s">
        <v>2779</v>
      </c>
      <c r="C239" s="88" t="s">
        <v>2780</v>
      </c>
      <c r="D239" s="89">
        <v>521</v>
      </c>
      <c r="F239" s="98">
        <f t="shared" si="3"/>
        <v>0.521</v>
      </c>
      <c r="I239" s="98">
        <v>0.521</v>
      </c>
    </row>
    <row r="240" spans="1:9" ht="12.75" hidden="1" outlineLevel="4">
      <c r="A240" s="85" t="s">
        <v>2781</v>
      </c>
      <c r="B240" s="88" t="s">
        <v>2431</v>
      </c>
      <c r="C240" s="88" t="s">
        <v>2432</v>
      </c>
      <c r="D240" s="89">
        <v>4459</v>
      </c>
      <c r="F240" s="98">
        <f t="shared" si="3"/>
        <v>4.459</v>
      </c>
      <c r="I240" s="98">
        <v>4.459</v>
      </c>
    </row>
    <row r="241" spans="1:9" ht="12.75" hidden="1" outlineLevel="4">
      <c r="A241" s="85" t="s">
        <v>2782</v>
      </c>
      <c r="B241" s="88" t="s">
        <v>2510</v>
      </c>
      <c r="C241" s="88" t="s">
        <v>2511</v>
      </c>
      <c r="D241" s="89">
        <v>1082</v>
      </c>
      <c r="F241" s="98">
        <f t="shared" si="3"/>
        <v>1.082</v>
      </c>
      <c r="I241" s="98">
        <v>1.082</v>
      </c>
    </row>
    <row r="242" spans="1:9" ht="12.75" hidden="1" outlineLevel="4">
      <c r="A242" s="85" t="s">
        <v>2783</v>
      </c>
      <c r="B242" s="88" t="s">
        <v>2434</v>
      </c>
      <c r="C242" s="88" t="s">
        <v>2435</v>
      </c>
      <c r="D242" s="89">
        <v>1218</v>
      </c>
      <c r="F242" s="98">
        <f t="shared" si="3"/>
        <v>1.218</v>
      </c>
      <c r="I242" s="98">
        <v>1.218</v>
      </c>
    </row>
    <row r="243" spans="1:9" ht="12.75" hidden="1" outlineLevel="4">
      <c r="A243" s="85" t="s">
        <v>2784</v>
      </c>
      <c r="B243" s="88" t="s">
        <v>2437</v>
      </c>
      <c r="C243" s="88" t="s">
        <v>2438</v>
      </c>
      <c r="D243" s="89">
        <v>1064</v>
      </c>
      <c r="F243" s="98">
        <f t="shared" si="3"/>
        <v>1.064</v>
      </c>
      <c r="I243" s="98">
        <v>1.064</v>
      </c>
    </row>
    <row r="244" spans="1:9" ht="12.75" hidden="1" outlineLevel="4">
      <c r="A244" s="85" t="s">
        <v>2785</v>
      </c>
      <c r="B244" s="88" t="s">
        <v>2440</v>
      </c>
      <c r="C244" s="88" t="s">
        <v>2441</v>
      </c>
      <c r="D244" s="89">
        <v>1792</v>
      </c>
      <c r="F244" s="98">
        <f t="shared" si="3"/>
        <v>1.792</v>
      </c>
      <c r="I244" s="98">
        <v>1.792</v>
      </c>
    </row>
    <row r="245" spans="1:9" ht="12.75" hidden="1" outlineLevel="4">
      <c r="A245" s="85" t="s">
        <v>2786</v>
      </c>
      <c r="B245" s="88" t="s">
        <v>2443</v>
      </c>
      <c r="C245" s="88" t="s">
        <v>4691</v>
      </c>
      <c r="D245" s="89">
        <v>2178</v>
      </c>
      <c r="F245" s="98">
        <f t="shared" si="3"/>
        <v>2.178</v>
      </c>
      <c r="I245" s="98">
        <v>2.178</v>
      </c>
    </row>
    <row r="246" spans="1:9" ht="12.75" hidden="1" outlineLevel="4">
      <c r="A246" s="85" t="s">
        <v>2787</v>
      </c>
      <c r="B246" s="88" t="s">
        <v>4693</v>
      </c>
      <c r="C246" s="88" t="s">
        <v>4694</v>
      </c>
      <c r="D246" s="89">
        <v>3825</v>
      </c>
      <c r="F246" s="98">
        <f t="shared" si="3"/>
        <v>3.825</v>
      </c>
      <c r="I246" s="98">
        <v>3.825</v>
      </c>
    </row>
    <row r="247" spans="1:9" ht="12.75" hidden="1" outlineLevel="4">
      <c r="A247" s="85" t="s">
        <v>2788</v>
      </c>
      <c r="B247" s="88" t="s">
        <v>4696</v>
      </c>
      <c r="C247" s="88" t="s">
        <v>4697</v>
      </c>
      <c r="D247" s="89">
        <v>10477</v>
      </c>
      <c r="F247" s="98">
        <f t="shared" si="3"/>
        <v>10.477</v>
      </c>
      <c r="I247" s="98">
        <v>10.477</v>
      </c>
    </row>
    <row r="248" spans="1:9" ht="12.75" hidden="1" outlineLevel="4">
      <c r="A248" s="85" t="s">
        <v>2789</v>
      </c>
      <c r="B248" s="88" t="s">
        <v>4699</v>
      </c>
      <c r="C248" s="88" t="s">
        <v>4700</v>
      </c>
      <c r="D248" s="89">
        <v>380</v>
      </c>
      <c r="F248" s="98">
        <f t="shared" si="3"/>
        <v>0.38</v>
      </c>
      <c r="I248" s="98">
        <v>0.38</v>
      </c>
    </row>
    <row r="249" spans="1:9" ht="12.75" hidden="1" outlineLevel="4">
      <c r="A249" s="85" t="s">
        <v>2790</v>
      </c>
      <c r="B249" s="88" t="s">
        <v>4702</v>
      </c>
      <c r="C249" s="88" t="s">
        <v>4703</v>
      </c>
      <c r="D249" s="89">
        <v>131</v>
      </c>
      <c r="F249" s="98">
        <f t="shared" si="3"/>
        <v>0.131</v>
      </c>
      <c r="I249" s="98">
        <v>0.131</v>
      </c>
    </row>
    <row r="250" spans="1:9" ht="12.75" hidden="1" outlineLevel="4">
      <c r="A250" s="85" t="s">
        <v>2791</v>
      </c>
      <c r="B250" s="88" t="s">
        <v>2477</v>
      </c>
      <c r="C250" s="88" t="s">
        <v>2478</v>
      </c>
      <c r="D250" s="89">
        <v>-239099</v>
      </c>
      <c r="F250" s="98">
        <f t="shared" si="3"/>
        <v>-239.099</v>
      </c>
      <c r="I250" s="98">
        <v>-239.099</v>
      </c>
    </row>
    <row r="251" spans="1:9" ht="12.75" hidden="1" outlineLevel="3" collapsed="1">
      <c r="A251" s="85" t="s">
        <v>2398</v>
      </c>
      <c r="B251" s="90" t="s">
        <v>2792</v>
      </c>
      <c r="C251" s="90" t="s">
        <v>2793</v>
      </c>
      <c r="D251" s="91">
        <v>4684</v>
      </c>
      <c r="F251" s="98">
        <f t="shared" si="3"/>
        <v>4.684</v>
      </c>
      <c r="I251" s="98">
        <v>4.684</v>
      </c>
    </row>
    <row r="252" spans="1:9" ht="12.75" hidden="1" outlineLevel="4">
      <c r="A252" s="85" t="s">
        <v>2794</v>
      </c>
      <c r="B252" s="88" t="s">
        <v>2410</v>
      </c>
      <c r="C252" s="88" t="s">
        <v>2411</v>
      </c>
      <c r="D252" s="89">
        <v>48</v>
      </c>
      <c r="F252" s="98">
        <f t="shared" si="3"/>
        <v>0.048</v>
      </c>
      <c r="I252" s="98">
        <v>0.048</v>
      </c>
    </row>
    <row r="253" spans="1:9" ht="12.75" hidden="1" outlineLevel="4">
      <c r="A253" s="85" t="s">
        <v>2795</v>
      </c>
      <c r="B253" s="88" t="s">
        <v>2492</v>
      </c>
      <c r="C253" s="88" t="s">
        <v>2493</v>
      </c>
      <c r="D253" s="89">
        <v>1500</v>
      </c>
      <c r="F253" s="98">
        <f t="shared" si="3"/>
        <v>1.5</v>
      </c>
      <c r="I253" s="98">
        <v>1.5</v>
      </c>
    </row>
    <row r="254" spans="1:9" ht="12.75" hidden="1" outlineLevel="4">
      <c r="A254" s="85" t="s">
        <v>2796</v>
      </c>
      <c r="B254" s="88" t="s">
        <v>2534</v>
      </c>
      <c r="C254" s="88" t="s">
        <v>2535</v>
      </c>
      <c r="D254" s="89">
        <v>16000</v>
      </c>
      <c r="F254" s="98">
        <f t="shared" si="3"/>
        <v>16</v>
      </c>
      <c r="I254" s="98">
        <v>16</v>
      </c>
    </row>
    <row r="255" spans="1:9" ht="12.75" hidden="1" outlineLevel="4">
      <c r="A255" s="85" t="s">
        <v>2797</v>
      </c>
      <c r="B255" s="88" t="s">
        <v>2607</v>
      </c>
      <c r="C255" s="88" t="s">
        <v>2608</v>
      </c>
      <c r="D255" s="89">
        <v>350</v>
      </c>
      <c r="F255" s="98">
        <f t="shared" si="3"/>
        <v>0.35</v>
      </c>
      <c r="I255" s="98">
        <v>0.35</v>
      </c>
    </row>
    <row r="256" spans="1:9" ht="12.75" hidden="1" outlineLevel="4">
      <c r="A256" s="85" t="s">
        <v>2798</v>
      </c>
      <c r="B256" s="88" t="s">
        <v>2422</v>
      </c>
      <c r="C256" s="88" t="s">
        <v>2423</v>
      </c>
      <c r="D256" s="89">
        <v>1000</v>
      </c>
      <c r="F256" s="98">
        <f t="shared" si="3"/>
        <v>1</v>
      </c>
      <c r="I256" s="98">
        <v>1</v>
      </c>
    </row>
    <row r="257" spans="1:9" ht="12.75" hidden="1" outlineLevel="4">
      <c r="A257" s="85" t="s">
        <v>2799</v>
      </c>
      <c r="B257" s="88" t="s">
        <v>2431</v>
      </c>
      <c r="C257" s="88" t="s">
        <v>2432</v>
      </c>
      <c r="D257" s="89">
        <v>3465</v>
      </c>
      <c r="F257" s="98">
        <f t="shared" si="3"/>
        <v>3.465</v>
      </c>
      <c r="I257" s="98">
        <v>3.465</v>
      </c>
    </row>
    <row r="258" spans="1:9" ht="12.75" hidden="1" outlineLevel="4">
      <c r="A258" s="85" t="s">
        <v>2800</v>
      </c>
      <c r="B258" s="88" t="s">
        <v>4693</v>
      </c>
      <c r="C258" s="88" t="s">
        <v>4694</v>
      </c>
      <c r="D258" s="89">
        <v>1518</v>
      </c>
      <c r="F258" s="98">
        <f t="shared" si="3"/>
        <v>1.518</v>
      </c>
      <c r="I258" s="98">
        <v>1.518</v>
      </c>
    </row>
    <row r="259" spans="1:9" ht="12.75" hidden="1" outlineLevel="3" collapsed="1">
      <c r="A259" s="85" t="s">
        <v>2398</v>
      </c>
      <c r="B259" s="90" t="s">
        <v>2801</v>
      </c>
      <c r="C259" s="90" t="s">
        <v>2802</v>
      </c>
      <c r="D259" s="91">
        <v>23881</v>
      </c>
      <c r="F259" s="98">
        <f t="shared" si="3"/>
        <v>23.881</v>
      </c>
      <c r="I259" s="98">
        <v>23.881</v>
      </c>
    </row>
    <row r="260" spans="1:9" ht="12.75" hidden="1" outlineLevel="4">
      <c r="A260" s="85" t="s">
        <v>2803</v>
      </c>
      <c r="B260" s="88" t="s">
        <v>2404</v>
      </c>
      <c r="C260" s="88" t="s">
        <v>2405</v>
      </c>
      <c r="D260" s="89">
        <v>2599</v>
      </c>
      <c r="F260" s="98">
        <f t="shared" si="3"/>
        <v>2.599</v>
      </c>
      <c r="I260" s="98">
        <v>2.599</v>
      </c>
    </row>
    <row r="261" spans="1:9" ht="12.75" hidden="1" outlineLevel="4">
      <c r="A261" s="85" t="s">
        <v>2804</v>
      </c>
      <c r="B261" s="88" t="s">
        <v>2422</v>
      </c>
      <c r="C261" s="88" t="s">
        <v>2423</v>
      </c>
      <c r="D261" s="89">
        <v>2086</v>
      </c>
      <c r="F261" s="98">
        <f t="shared" si="3"/>
        <v>2.086</v>
      </c>
      <c r="I261" s="98">
        <v>2.086</v>
      </c>
    </row>
    <row r="262" spans="1:9" ht="12.75" hidden="1" outlineLevel="4">
      <c r="A262" s="85" t="s">
        <v>2805</v>
      </c>
      <c r="B262" s="88" t="s">
        <v>2431</v>
      </c>
      <c r="C262" s="88" t="s">
        <v>2432</v>
      </c>
      <c r="D262" s="89">
        <v>7430</v>
      </c>
      <c r="F262" s="98">
        <f aca="true" t="shared" si="4" ref="F262:F325">D262/1000</f>
        <v>7.43</v>
      </c>
      <c r="I262" s="98">
        <v>7.43</v>
      </c>
    </row>
    <row r="263" spans="1:9" ht="12.75" hidden="1" outlineLevel="4">
      <c r="A263" s="85" t="s">
        <v>2806</v>
      </c>
      <c r="B263" s="88" t="s">
        <v>2510</v>
      </c>
      <c r="C263" s="88" t="s">
        <v>2511</v>
      </c>
      <c r="D263" s="89">
        <v>361</v>
      </c>
      <c r="F263" s="98">
        <f t="shared" si="4"/>
        <v>0.361</v>
      </c>
      <c r="I263" s="98">
        <v>0.361</v>
      </c>
    </row>
    <row r="264" spans="1:9" ht="12.75" hidden="1" outlineLevel="4">
      <c r="A264" s="85" t="s">
        <v>2807</v>
      </c>
      <c r="B264" s="88" t="s">
        <v>2434</v>
      </c>
      <c r="C264" s="88" t="s">
        <v>2435</v>
      </c>
      <c r="D264" s="89">
        <v>406</v>
      </c>
      <c r="F264" s="98">
        <f t="shared" si="4"/>
        <v>0.406</v>
      </c>
      <c r="I264" s="98">
        <v>0.406</v>
      </c>
    </row>
    <row r="265" spans="1:9" ht="12.75" hidden="1" outlineLevel="4">
      <c r="A265" s="85" t="s">
        <v>2808</v>
      </c>
      <c r="B265" s="88" t="s">
        <v>2437</v>
      </c>
      <c r="C265" s="88" t="s">
        <v>2438</v>
      </c>
      <c r="D265" s="89">
        <v>355</v>
      </c>
      <c r="F265" s="98">
        <f t="shared" si="4"/>
        <v>0.355</v>
      </c>
      <c r="I265" s="98">
        <v>0.355</v>
      </c>
    </row>
    <row r="266" spans="1:9" ht="12.75" hidden="1" outlineLevel="4">
      <c r="A266" s="85" t="s">
        <v>6536</v>
      </c>
      <c r="B266" s="88" t="s">
        <v>2443</v>
      </c>
      <c r="C266" s="88" t="s">
        <v>4691</v>
      </c>
      <c r="D266" s="89">
        <v>726</v>
      </c>
      <c r="F266" s="98">
        <f t="shared" si="4"/>
        <v>0.726</v>
      </c>
      <c r="I266" s="98">
        <v>0.726</v>
      </c>
    </row>
    <row r="267" spans="1:9" ht="12.75" hidden="1" outlineLevel="4">
      <c r="A267" s="85" t="s">
        <v>6537</v>
      </c>
      <c r="B267" s="88" t="s">
        <v>2522</v>
      </c>
      <c r="C267" s="88" t="s">
        <v>2523</v>
      </c>
      <c r="D267" s="89">
        <v>1</v>
      </c>
      <c r="F267" s="98">
        <f t="shared" si="4"/>
        <v>0.001</v>
      </c>
      <c r="I267" s="98">
        <v>0.001</v>
      </c>
    </row>
    <row r="268" spans="1:9" ht="12.75" hidden="1" outlineLevel="4">
      <c r="A268" s="85" t="s">
        <v>6538</v>
      </c>
      <c r="B268" s="88" t="s">
        <v>2483</v>
      </c>
      <c r="C268" s="88" t="s">
        <v>2484</v>
      </c>
      <c r="D268" s="89">
        <v>32800</v>
      </c>
      <c r="F268" s="98">
        <f t="shared" si="4"/>
        <v>32.8</v>
      </c>
      <c r="I268" s="98">
        <v>32.8</v>
      </c>
    </row>
    <row r="269" spans="1:9" ht="12.75" hidden="1" outlineLevel="4">
      <c r="A269" s="85" t="s">
        <v>6539</v>
      </c>
      <c r="B269" s="88" t="s">
        <v>2486</v>
      </c>
      <c r="C269" s="88" t="s">
        <v>2487</v>
      </c>
      <c r="D269" s="89">
        <v>6626</v>
      </c>
      <c r="F269" s="98">
        <f t="shared" si="4"/>
        <v>6.626</v>
      </c>
      <c r="I269" s="98">
        <v>6.626</v>
      </c>
    </row>
    <row r="270" spans="1:9" ht="12.75" hidden="1" outlineLevel="4">
      <c r="A270" s="85" t="s">
        <v>6540</v>
      </c>
      <c r="B270" s="88" t="s">
        <v>2534</v>
      </c>
      <c r="C270" s="88" t="s">
        <v>2535</v>
      </c>
      <c r="D270" s="89">
        <v>17548</v>
      </c>
      <c r="F270" s="98">
        <f t="shared" si="4"/>
        <v>17.548</v>
      </c>
      <c r="I270" s="98">
        <v>17.548</v>
      </c>
    </row>
    <row r="271" spans="1:9" ht="12.75" hidden="1" outlineLevel="4">
      <c r="A271" s="85" t="s">
        <v>6541</v>
      </c>
      <c r="B271" s="88" t="s">
        <v>2584</v>
      </c>
      <c r="C271" s="88" t="s">
        <v>2585</v>
      </c>
      <c r="D271" s="89">
        <v>3129</v>
      </c>
      <c r="F271" s="98">
        <f t="shared" si="4"/>
        <v>3.129</v>
      </c>
      <c r="I271" s="98">
        <v>3.129</v>
      </c>
    </row>
    <row r="272" spans="1:9" ht="12.75" hidden="1" outlineLevel="4">
      <c r="A272" s="85" t="s">
        <v>6542</v>
      </c>
      <c r="B272" s="88" t="s">
        <v>2507</v>
      </c>
      <c r="C272" s="88" t="s">
        <v>2508</v>
      </c>
      <c r="D272" s="89">
        <v>189</v>
      </c>
      <c r="F272" s="98">
        <f t="shared" si="4"/>
        <v>0.189</v>
      </c>
      <c r="I272" s="98">
        <v>0.189</v>
      </c>
    </row>
    <row r="273" spans="1:9" ht="12.75" hidden="1" outlineLevel="4">
      <c r="A273" s="85" t="s">
        <v>6543</v>
      </c>
      <c r="B273" s="88" t="s">
        <v>2513</v>
      </c>
      <c r="C273" s="88" t="s">
        <v>2514</v>
      </c>
      <c r="D273" s="89">
        <v>1121</v>
      </c>
      <c r="F273" s="98">
        <f t="shared" si="4"/>
        <v>1.121</v>
      </c>
      <c r="I273" s="98">
        <v>1.121</v>
      </c>
    </row>
    <row r="274" spans="1:9" ht="12.75" hidden="1" outlineLevel="4">
      <c r="A274" s="85" t="s">
        <v>6544</v>
      </c>
      <c r="B274" s="88" t="s">
        <v>2516</v>
      </c>
      <c r="C274" s="88" t="s">
        <v>2517</v>
      </c>
      <c r="D274" s="89">
        <v>154</v>
      </c>
      <c r="F274" s="98">
        <f t="shared" si="4"/>
        <v>0.154</v>
      </c>
      <c r="I274" s="98">
        <v>0.154</v>
      </c>
    </row>
    <row r="275" spans="1:9" ht="12.75" hidden="1" outlineLevel="4">
      <c r="A275" s="85" t="s">
        <v>6545</v>
      </c>
      <c r="B275" s="88" t="s">
        <v>2440</v>
      </c>
      <c r="C275" s="88" t="s">
        <v>2441</v>
      </c>
      <c r="D275" s="89">
        <v>598</v>
      </c>
      <c r="F275" s="98">
        <f t="shared" si="4"/>
        <v>0.598</v>
      </c>
      <c r="I275" s="98">
        <v>0.598</v>
      </c>
    </row>
    <row r="276" spans="1:9" ht="12.75" hidden="1" outlineLevel="4">
      <c r="A276" s="85" t="s">
        <v>6546</v>
      </c>
      <c r="B276" s="88" t="s">
        <v>4693</v>
      </c>
      <c r="C276" s="88" t="s">
        <v>4694</v>
      </c>
      <c r="D276" s="89">
        <v>1887</v>
      </c>
      <c r="F276" s="98">
        <f t="shared" si="4"/>
        <v>1.887</v>
      </c>
      <c r="I276" s="98">
        <v>1.887</v>
      </c>
    </row>
    <row r="277" spans="1:9" ht="12.75" hidden="1" outlineLevel="4">
      <c r="A277" s="85" t="s">
        <v>6547</v>
      </c>
      <c r="B277" s="88" t="s">
        <v>2525</v>
      </c>
      <c r="C277" s="88" t="s">
        <v>2526</v>
      </c>
      <c r="D277" s="89">
        <v>1162</v>
      </c>
      <c r="F277" s="98">
        <f t="shared" si="4"/>
        <v>1.162</v>
      </c>
      <c r="I277" s="98">
        <v>1.162</v>
      </c>
    </row>
    <row r="278" spans="1:9" ht="12.75" hidden="1" outlineLevel="4">
      <c r="A278" s="85" t="s">
        <v>6548</v>
      </c>
      <c r="B278" s="88" t="s">
        <v>4696</v>
      </c>
      <c r="C278" s="88" t="s">
        <v>4697</v>
      </c>
      <c r="D278" s="89">
        <v>3492</v>
      </c>
      <c r="F278" s="98">
        <f t="shared" si="4"/>
        <v>3.492</v>
      </c>
      <c r="I278" s="98">
        <v>3.492</v>
      </c>
    </row>
    <row r="279" spans="1:9" ht="12.75" hidden="1" outlineLevel="4">
      <c r="A279" s="85" t="s">
        <v>6549</v>
      </c>
      <c r="B279" s="88" t="s">
        <v>4699</v>
      </c>
      <c r="C279" s="88" t="s">
        <v>4700</v>
      </c>
      <c r="D279" s="89">
        <v>127</v>
      </c>
      <c r="F279" s="98">
        <f t="shared" si="4"/>
        <v>0.127</v>
      </c>
      <c r="I279" s="98">
        <v>0.127</v>
      </c>
    </row>
    <row r="280" spans="1:9" ht="12.75" hidden="1" outlineLevel="4">
      <c r="A280" s="85" t="s">
        <v>761</v>
      </c>
      <c r="B280" s="88" t="s">
        <v>2477</v>
      </c>
      <c r="C280" s="88" t="s">
        <v>2478</v>
      </c>
      <c r="D280" s="89">
        <v>-80765</v>
      </c>
      <c r="F280" s="98">
        <f t="shared" si="4"/>
        <v>-80.765</v>
      </c>
      <c r="I280" s="98">
        <v>-80.765</v>
      </c>
    </row>
    <row r="281" spans="1:9" ht="12.75" hidden="1" outlineLevel="4">
      <c r="A281" s="85" t="s">
        <v>762</v>
      </c>
      <c r="B281" s="88" t="s">
        <v>2480</v>
      </c>
      <c r="C281" s="88" t="s">
        <v>2481</v>
      </c>
      <c r="D281" s="89">
        <v>-2044</v>
      </c>
      <c r="F281" s="98">
        <f t="shared" si="4"/>
        <v>-2.044</v>
      </c>
      <c r="I281" s="98">
        <v>-2.044</v>
      </c>
    </row>
    <row r="282" spans="1:9" ht="12.75" hidden="1" outlineLevel="3" collapsed="1">
      <c r="A282" s="85" t="s">
        <v>2398</v>
      </c>
      <c r="B282" s="90" t="s">
        <v>763</v>
      </c>
      <c r="C282" s="90" t="s">
        <v>764</v>
      </c>
      <c r="D282" s="91">
        <v>-12</v>
      </c>
      <c r="F282" s="98">
        <f t="shared" si="4"/>
        <v>-0.012</v>
      </c>
      <c r="I282" s="98">
        <v>-0.012</v>
      </c>
    </row>
    <row r="283" spans="1:9" ht="12.75" outlineLevel="2" collapsed="1">
      <c r="A283" s="85" t="s">
        <v>2401</v>
      </c>
      <c r="B283" s="90" t="s">
        <v>765</v>
      </c>
      <c r="C283" s="90" t="s">
        <v>5907</v>
      </c>
      <c r="D283" s="91">
        <v>28545</v>
      </c>
      <c r="F283" s="98">
        <f t="shared" si="4"/>
        <v>28.545</v>
      </c>
      <c r="I283" s="98">
        <v>28.545</v>
      </c>
    </row>
    <row r="284" spans="1:9" s="94" customFormat="1" ht="12.75" outlineLevel="1">
      <c r="A284" s="85" t="s">
        <v>766</v>
      </c>
      <c r="B284" s="92" t="s">
        <v>5922</v>
      </c>
      <c r="C284" s="92" t="s">
        <v>767</v>
      </c>
      <c r="D284" s="93">
        <v>840879</v>
      </c>
      <c r="F284" s="98">
        <f t="shared" si="4"/>
        <v>840.879</v>
      </c>
      <c r="H284" s="94" t="s">
        <v>4917</v>
      </c>
      <c r="I284" s="98">
        <v>840.879</v>
      </c>
    </row>
    <row r="285" spans="1:9" ht="12.75" hidden="1" outlineLevel="4">
      <c r="A285" s="85" t="s">
        <v>768</v>
      </c>
      <c r="B285" s="88" t="s">
        <v>4693</v>
      </c>
      <c r="C285" s="88" t="s">
        <v>4694</v>
      </c>
      <c r="D285" s="89">
        <v>8145</v>
      </c>
      <c r="F285" s="98">
        <f t="shared" si="4"/>
        <v>8.145</v>
      </c>
      <c r="I285" s="98">
        <v>8.145</v>
      </c>
    </row>
    <row r="286" spans="1:9" ht="12.75" hidden="1" outlineLevel="4">
      <c r="A286" s="85" t="s">
        <v>769</v>
      </c>
      <c r="B286" s="88" t="s">
        <v>770</v>
      </c>
      <c r="C286" s="88" t="s">
        <v>771</v>
      </c>
      <c r="D286" s="89">
        <v>375639</v>
      </c>
      <c r="F286" s="98">
        <f t="shared" si="4"/>
        <v>375.639</v>
      </c>
      <c r="I286" s="98">
        <v>375.639</v>
      </c>
    </row>
    <row r="287" spans="1:9" ht="12.75" hidden="1" outlineLevel="3" collapsed="1">
      <c r="A287" s="85" t="s">
        <v>2398</v>
      </c>
      <c r="B287" s="90" t="s">
        <v>772</v>
      </c>
      <c r="C287" s="90" t="s">
        <v>4269</v>
      </c>
      <c r="D287" s="91">
        <v>383784</v>
      </c>
      <c r="F287" s="98">
        <f t="shared" si="4"/>
        <v>383.784</v>
      </c>
      <c r="I287" s="98">
        <v>383.784</v>
      </c>
    </row>
    <row r="288" spans="1:9" ht="12.75" outlineLevel="2" collapsed="1">
      <c r="A288" s="85" t="s">
        <v>2401</v>
      </c>
      <c r="B288" s="90" t="s">
        <v>773</v>
      </c>
      <c r="C288" s="90" t="s">
        <v>4269</v>
      </c>
      <c r="D288" s="91">
        <v>383784</v>
      </c>
      <c r="F288" s="98">
        <f t="shared" si="4"/>
        <v>383.784</v>
      </c>
      <c r="I288" s="98">
        <v>383.784</v>
      </c>
    </row>
    <row r="289" spans="1:9" s="94" customFormat="1" ht="12.75" outlineLevel="1">
      <c r="A289" s="85" t="s">
        <v>766</v>
      </c>
      <c r="B289" s="92" t="s">
        <v>774</v>
      </c>
      <c r="C289" s="92" t="s">
        <v>5915</v>
      </c>
      <c r="D289" s="93">
        <v>383784</v>
      </c>
      <c r="F289" s="98">
        <f t="shared" si="4"/>
        <v>383.784</v>
      </c>
      <c r="H289" s="94" t="s">
        <v>4917</v>
      </c>
      <c r="I289" s="98">
        <v>383.784</v>
      </c>
    </row>
    <row r="290" spans="1:9" ht="12.75" hidden="1" outlineLevel="4">
      <c r="A290" s="85" t="s">
        <v>775</v>
      </c>
      <c r="B290" s="88" t="s">
        <v>2483</v>
      </c>
      <c r="C290" s="88" t="s">
        <v>2484</v>
      </c>
      <c r="D290" s="89">
        <v>192819</v>
      </c>
      <c r="F290" s="98">
        <f t="shared" si="4"/>
        <v>192.819</v>
      </c>
      <c r="I290" s="98">
        <v>192.819</v>
      </c>
    </row>
    <row r="291" spans="1:9" ht="12.75" hidden="1" outlineLevel="4">
      <c r="A291" s="85" t="s">
        <v>776</v>
      </c>
      <c r="B291" s="88" t="s">
        <v>777</v>
      </c>
      <c r="C291" s="88" t="s">
        <v>778</v>
      </c>
      <c r="D291" s="89">
        <v>15000</v>
      </c>
      <c r="F291" s="98">
        <f t="shared" si="4"/>
        <v>15</v>
      </c>
      <c r="I291" s="98">
        <v>15</v>
      </c>
    </row>
    <row r="292" spans="1:9" ht="12.75" hidden="1" outlineLevel="4">
      <c r="A292" s="85" t="s">
        <v>779</v>
      </c>
      <c r="B292" s="88" t="s">
        <v>2486</v>
      </c>
      <c r="C292" s="88" t="s">
        <v>2487</v>
      </c>
      <c r="D292" s="89">
        <v>39666</v>
      </c>
      <c r="F292" s="98">
        <f t="shared" si="4"/>
        <v>39.666</v>
      </c>
      <c r="I292" s="98">
        <v>39.666</v>
      </c>
    </row>
    <row r="293" spans="1:9" ht="12.75" hidden="1" outlineLevel="4">
      <c r="A293" s="85" t="s">
        <v>780</v>
      </c>
      <c r="B293" s="88" t="s">
        <v>2416</v>
      </c>
      <c r="C293" s="88" t="s">
        <v>2417</v>
      </c>
      <c r="D293" s="89">
        <v>259</v>
      </c>
      <c r="F293" s="98">
        <f t="shared" si="4"/>
        <v>0.259</v>
      </c>
      <c r="I293" s="98">
        <v>0.259</v>
      </c>
    </row>
    <row r="294" spans="1:9" ht="12.75" hidden="1" outlineLevel="4">
      <c r="A294" s="85" t="s">
        <v>781</v>
      </c>
      <c r="B294" s="88" t="s">
        <v>2492</v>
      </c>
      <c r="C294" s="88" t="s">
        <v>2493</v>
      </c>
      <c r="D294" s="89">
        <v>313</v>
      </c>
      <c r="F294" s="98">
        <f t="shared" si="4"/>
        <v>0.313</v>
      </c>
      <c r="I294" s="98">
        <v>0.313</v>
      </c>
    </row>
    <row r="295" spans="1:9" ht="12.75" hidden="1" outlineLevel="4">
      <c r="A295" s="85" t="s">
        <v>782</v>
      </c>
      <c r="B295" s="88" t="s">
        <v>2534</v>
      </c>
      <c r="C295" s="88" t="s">
        <v>2535</v>
      </c>
      <c r="D295" s="89">
        <v>172</v>
      </c>
      <c r="F295" s="98">
        <f t="shared" si="4"/>
        <v>0.172</v>
      </c>
      <c r="I295" s="98">
        <v>0.172</v>
      </c>
    </row>
    <row r="296" spans="1:9" ht="12.75" hidden="1" outlineLevel="4">
      <c r="A296" s="85" t="s">
        <v>783</v>
      </c>
      <c r="B296" s="88" t="s">
        <v>2507</v>
      </c>
      <c r="C296" s="88" t="s">
        <v>2508</v>
      </c>
      <c r="D296" s="89">
        <v>945</v>
      </c>
      <c r="F296" s="98">
        <f t="shared" si="4"/>
        <v>0.945</v>
      </c>
      <c r="I296" s="98">
        <v>0.945</v>
      </c>
    </row>
    <row r="297" spans="1:9" ht="12.75" hidden="1" outlineLevel="4">
      <c r="A297" s="85" t="s">
        <v>784</v>
      </c>
      <c r="B297" s="88" t="s">
        <v>2510</v>
      </c>
      <c r="C297" s="88" t="s">
        <v>2511</v>
      </c>
      <c r="D297" s="89">
        <v>1802</v>
      </c>
      <c r="F297" s="98">
        <f t="shared" si="4"/>
        <v>1.802</v>
      </c>
      <c r="I297" s="98">
        <v>1.802</v>
      </c>
    </row>
    <row r="298" spans="1:9" ht="12.75" hidden="1" outlineLevel="4">
      <c r="A298" s="85" t="s">
        <v>785</v>
      </c>
      <c r="B298" s="88" t="s">
        <v>2513</v>
      </c>
      <c r="C298" s="88" t="s">
        <v>2514</v>
      </c>
      <c r="D298" s="89">
        <v>4709</v>
      </c>
      <c r="F298" s="98">
        <f t="shared" si="4"/>
        <v>4.709</v>
      </c>
      <c r="I298" s="98">
        <v>4.709</v>
      </c>
    </row>
    <row r="299" spans="1:9" ht="12.75" hidden="1" outlineLevel="4">
      <c r="A299" s="85" t="s">
        <v>786</v>
      </c>
      <c r="B299" s="88" t="s">
        <v>2516</v>
      </c>
      <c r="C299" s="88" t="s">
        <v>2517</v>
      </c>
      <c r="D299" s="89">
        <v>771</v>
      </c>
      <c r="F299" s="98">
        <f t="shared" si="4"/>
        <v>0.771</v>
      </c>
      <c r="I299" s="98">
        <v>0.771</v>
      </c>
    </row>
    <row r="300" spans="1:9" ht="12.75" hidden="1" outlineLevel="4">
      <c r="A300" s="85" t="s">
        <v>787</v>
      </c>
      <c r="B300" s="88" t="s">
        <v>2765</v>
      </c>
      <c r="C300" s="88" t="s">
        <v>2766</v>
      </c>
      <c r="D300" s="89">
        <v>2774</v>
      </c>
      <c r="F300" s="98">
        <f t="shared" si="4"/>
        <v>2.774</v>
      </c>
      <c r="I300" s="98">
        <v>2.774</v>
      </c>
    </row>
    <row r="301" spans="1:9" ht="12.75" hidden="1" outlineLevel="4">
      <c r="A301" s="85" t="s">
        <v>788</v>
      </c>
      <c r="B301" s="88" t="s">
        <v>2519</v>
      </c>
      <c r="C301" s="88" t="s">
        <v>2520</v>
      </c>
      <c r="D301" s="89">
        <v>11668</v>
      </c>
      <c r="F301" s="98">
        <f t="shared" si="4"/>
        <v>11.668</v>
      </c>
      <c r="I301" s="98">
        <v>11.668</v>
      </c>
    </row>
    <row r="302" spans="1:9" ht="12.75" hidden="1" outlineLevel="4">
      <c r="A302" s="85" t="s">
        <v>789</v>
      </c>
      <c r="B302" s="88" t="s">
        <v>2522</v>
      </c>
      <c r="C302" s="88" t="s">
        <v>2523</v>
      </c>
      <c r="D302" s="89">
        <v>2496</v>
      </c>
      <c r="F302" s="98">
        <f t="shared" si="4"/>
        <v>2.496</v>
      </c>
      <c r="I302" s="98">
        <v>2.496</v>
      </c>
    </row>
    <row r="303" spans="1:9" ht="12.75" hidden="1" outlineLevel="4">
      <c r="A303" s="85" t="s">
        <v>790</v>
      </c>
      <c r="B303" s="88" t="s">
        <v>4696</v>
      </c>
      <c r="C303" s="88" t="s">
        <v>4697</v>
      </c>
      <c r="D303" s="89">
        <v>14668</v>
      </c>
      <c r="F303" s="98">
        <f t="shared" si="4"/>
        <v>14.668</v>
      </c>
      <c r="I303" s="98">
        <v>14.668</v>
      </c>
    </row>
    <row r="304" spans="1:9" ht="12.75" hidden="1" outlineLevel="4">
      <c r="A304" s="85" t="s">
        <v>791</v>
      </c>
      <c r="B304" s="88" t="s">
        <v>4699</v>
      </c>
      <c r="C304" s="88" t="s">
        <v>4700</v>
      </c>
      <c r="D304" s="89">
        <v>634</v>
      </c>
      <c r="F304" s="98">
        <f t="shared" si="4"/>
        <v>0.634</v>
      </c>
      <c r="I304" s="98">
        <v>0.634</v>
      </c>
    </row>
    <row r="305" spans="1:9" ht="12.75" hidden="1" outlineLevel="4">
      <c r="A305" s="85" t="s">
        <v>792</v>
      </c>
      <c r="B305" s="88" t="s">
        <v>4702</v>
      </c>
      <c r="C305" s="88" t="s">
        <v>4703</v>
      </c>
      <c r="D305" s="89">
        <v>1074</v>
      </c>
      <c r="F305" s="98">
        <f t="shared" si="4"/>
        <v>1.074</v>
      </c>
      <c r="I305" s="98">
        <v>1.074</v>
      </c>
    </row>
    <row r="306" spans="1:9" ht="12.75" hidden="1" outlineLevel="4">
      <c r="A306" s="85" t="s">
        <v>793</v>
      </c>
      <c r="B306" s="88" t="s">
        <v>2599</v>
      </c>
      <c r="C306" s="88" t="s">
        <v>2594</v>
      </c>
      <c r="D306" s="89">
        <v>-46000</v>
      </c>
      <c r="F306" s="98">
        <f t="shared" si="4"/>
        <v>-46</v>
      </c>
      <c r="I306" s="98">
        <v>-46</v>
      </c>
    </row>
    <row r="307" spans="1:9" ht="12.75" hidden="1" outlineLevel="4">
      <c r="A307" s="85" t="s">
        <v>794</v>
      </c>
      <c r="B307" s="88" t="s">
        <v>2477</v>
      </c>
      <c r="C307" s="88" t="s">
        <v>2478</v>
      </c>
      <c r="D307" s="89">
        <v>-322170</v>
      </c>
      <c r="F307" s="98">
        <f t="shared" si="4"/>
        <v>-322.17</v>
      </c>
      <c r="I307" s="98">
        <v>-322.17</v>
      </c>
    </row>
    <row r="308" spans="1:9" ht="12.75" hidden="1" outlineLevel="4">
      <c r="A308" s="85" t="s">
        <v>795</v>
      </c>
      <c r="B308" s="88" t="s">
        <v>2404</v>
      </c>
      <c r="C308" s="88" t="s">
        <v>2405</v>
      </c>
      <c r="D308" s="89">
        <v>18067</v>
      </c>
      <c r="F308" s="98">
        <f t="shared" si="4"/>
        <v>18.067</v>
      </c>
      <c r="I308" s="98">
        <v>18.067</v>
      </c>
    </row>
    <row r="309" spans="1:9" ht="12.75" hidden="1" outlineLevel="4">
      <c r="A309" s="85" t="s">
        <v>796</v>
      </c>
      <c r="B309" s="88" t="s">
        <v>2407</v>
      </c>
      <c r="C309" s="88" t="s">
        <v>2408</v>
      </c>
      <c r="D309" s="89">
        <v>-677</v>
      </c>
      <c r="F309" s="98">
        <f t="shared" si="4"/>
        <v>-0.677</v>
      </c>
      <c r="I309" s="98">
        <v>-0.677</v>
      </c>
    </row>
    <row r="310" spans="1:9" ht="12.75" hidden="1" outlineLevel="4">
      <c r="A310" s="85" t="s">
        <v>797</v>
      </c>
      <c r="B310" s="88" t="s">
        <v>2410</v>
      </c>
      <c r="C310" s="88" t="s">
        <v>2411</v>
      </c>
      <c r="D310" s="89">
        <v>423</v>
      </c>
      <c r="F310" s="98">
        <f t="shared" si="4"/>
        <v>0.423</v>
      </c>
      <c r="I310" s="98">
        <v>0.423</v>
      </c>
    </row>
    <row r="311" spans="1:9" ht="12.75" hidden="1" outlineLevel="4">
      <c r="A311" s="85" t="s">
        <v>798</v>
      </c>
      <c r="B311" s="88" t="s">
        <v>2413</v>
      </c>
      <c r="C311" s="88" t="s">
        <v>2414</v>
      </c>
      <c r="D311" s="89">
        <v>-681</v>
      </c>
      <c r="F311" s="98">
        <f t="shared" si="4"/>
        <v>-0.681</v>
      </c>
      <c r="I311" s="98">
        <v>-0.681</v>
      </c>
    </row>
    <row r="312" spans="1:9" ht="12.75" hidden="1" outlineLevel="4">
      <c r="A312" s="85" t="s">
        <v>799</v>
      </c>
      <c r="B312" s="88" t="s">
        <v>2396</v>
      </c>
      <c r="C312" s="88" t="s">
        <v>2397</v>
      </c>
      <c r="D312" s="89">
        <v>880</v>
      </c>
      <c r="F312" s="98">
        <f t="shared" si="4"/>
        <v>0.88</v>
      </c>
      <c r="I312" s="98">
        <v>0.88</v>
      </c>
    </row>
    <row r="313" spans="1:9" ht="12.75" hidden="1" outlineLevel="4">
      <c r="A313" s="85" t="s">
        <v>800</v>
      </c>
      <c r="B313" s="88" t="s">
        <v>2419</v>
      </c>
      <c r="C313" s="88" t="s">
        <v>2420</v>
      </c>
      <c r="D313" s="89">
        <v>1191</v>
      </c>
      <c r="F313" s="98">
        <f t="shared" si="4"/>
        <v>1.191</v>
      </c>
      <c r="I313" s="98">
        <v>1.191</v>
      </c>
    </row>
    <row r="314" spans="1:9" ht="12.75" hidden="1" outlineLevel="4">
      <c r="A314" s="85" t="s">
        <v>801</v>
      </c>
      <c r="B314" s="88" t="s">
        <v>2422</v>
      </c>
      <c r="C314" s="88" t="s">
        <v>2423</v>
      </c>
      <c r="D314" s="89">
        <v>1909</v>
      </c>
      <c r="F314" s="98">
        <f t="shared" si="4"/>
        <v>1.909</v>
      </c>
      <c r="I314" s="98">
        <v>1.909</v>
      </c>
    </row>
    <row r="315" spans="1:9" ht="12.75" hidden="1" outlineLevel="4">
      <c r="A315" s="85" t="s">
        <v>802</v>
      </c>
      <c r="B315" s="88" t="s">
        <v>2690</v>
      </c>
      <c r="C315" s="88" t="s">
        <v>2691</v>
      </c>
      <c r="D315" s="89">
        <v>1074</v>
      </c>
      <c r="F315" s="98">
        <f t="shared" si="4"/>
        <v>1.074</v>
      </c>
      <c r="I315" s="98">
        <v>1.074</v>
      </c>
    </row>
    <row r="316" spans="1:9" ht="12.75" hidden="1" outlineLevel="4">
      <c r="A316" s="85" t="s">
        <v>803</v>
      </c>
      <c r="B316" s="88" t="s">
        <v>2501</v>
      </c>
      <c r="C316" s="88" t="s">
        <v>2502</v>
      </c>
      <c r="D316" s="89">
        <v>1102</v>
      </c>
      <c r="F316" s="98">
        <f t="shared" si="4"/>
        <v>1.102</v>
      </c>
      <c r="I316" s="98">
        <v>1.102</v>
      </c>
    </row>
    <row r="317" spans="1:9" ht="12.75" hidden="1" outlineLevel="4">
      <c r="A317" s="85" t="s">
        <v>804</v>
      </c>
      <c r="B317" s="88" t="s">
        <v>2434</v>
      </c>
      <c r="C317" s="88" t="s">
        <v>2435</v>
      </c>
      <c r="D317" s="89">
        <v>2030</v>
      </c>
      <c r="F317" s="98">
        <f t="shared" si="4"/>
        <v>2.03</v>
      </c>
      <c r="I317" s="98">
        <v>2.03</v>
      </c>
    </row>
    <row r="318" spans="1:9" ht="12.75" hidden="1" outlineLevel="4">
      <c r="A318" s="85" t="s">
        <v>805</v>
      </c>
      <c r="B318" s="88" t="s">
        <v>2437</v>
      </c>
      <c r="C318" s="88" t="s">
        <v>2438</v>
      </c>
      <c r="D318" s="89">
        <v>1773</v>
      </c>
      <c r="F318" s="98">
        <f t="shared" si="4"/>
        <v>1.773</v>
      </c>
      <c r="I318" s="98">
        <v>1.773</v>
      </c>
    </row>
    <row r="319" spans="1:9" ht="12.75" hidden="1" outlineLevel="4">
      <c r="A319" s="85" t="s">
        <v>806</v>
      </c>
      <c r="B319" s="88" t="s">
        <v>2440</v>
      </c>
      <c r="C319" s="88" t="s">
        <v>2441</v>
      </c>
      <c r="D319" s="89">
        <v>2985</v>
      </c>
      <c r="F319" s="98">
        <f t="shared" si="4"/>
        <v>2.985</v>
      </c>
      <c r="I319" s="98">
        <v>2.985</v>
      </c>
    </row>
    <row r="320" spans="1:9" ht="12.75" hidden="1" outlineLevel="4">
      <c r="A320" s="85" t="s">
        <v>807</v>
      </c>
      <c r="B320" s="88" t="s">
        <v>2443</v>
      </c>
      <c r="C320" s="88" t="s">
        <v>4691</v>
      </c>
      <c r="D320" s="89">
        <v>3630</v>
      </c>
      <c r="F320" s="98">
        <f t="shared" si="4"/>
        <v>3.63</v>
      </c>
      <c r="I320" s="98">
        <v>3.63</v>
      </c>
    </row>
    <row r="321" spans="1:9" ht="12.75" hidden="1" outlineLevel="4">
      <c r="A321" s="85" t="s">
        <v>808</v>
      </c>
      <c r="B321" s="88" t="s">
        <v>4693</v>
      </c>
      <c r="C321" s="88" t="s">
        <v>4694</v>
      </c>
      <c r="D321" s="89">
        <v>7632</v>
      </c>
      <c r="F321" s="98">
        <f t="shared" si="4"/>
        <v>7.632</v>
      </c>
      <c r="I321" s="98">
        <v>7.632</v>
      </c>
    </row>
    <row r="322" spans="1:9" ht="12.75" hidden="1" outlineLevel="4">
      <c r="A322" s="85" t="s">
        <v>809</v>
      </c>
      <c r="B322" s="88" t="s">
        <v>2525</v>
      </c>
      <c r="C322" s="88" t="s">
        <v>2526</v>
      </c>
      <c r="D322" s="89">
        <v>59793</v>
      </c>
      <c r="F322" s="98">
        <f t="shared" si="4"/>
        <v>59.793</v>
      </c>
      <c r="I322" s="98">
        <v>59.793</v>
      </c>
    </row>
    <row r="323" spans="1:9" ht="12.75" hidden="1" outlineLevel="4">
      <c r="A323" s="85" t="s">
        <v>810</v>
      </c>
      <c r="B323" s="88" t="s">
        <v>2562</v>
      </c>
      <c r="C323" s="88" t="s">
        <v>2563</v>
      </c>
      <c r="D323" s="89">
        <v>159</v>
      </c>
      <c r="F323" s="98">
        <f t="shared" si="4"/>
        <v>0.159</v>
      </c>
      <c r="I323" s="98">
        <v>0.159</v>
      </c>
    </row>
    <row r="324" spans="1:9" ht="12.75" hidden="1" outlineLevel="4">
      <c r="A324" s="85" t="s">
        <v>811</v>
      </c>
      <c r="B324" s="88" t="s">
        <v>812</v>
      </c>
      <c r="C324" s="88" t="s">
        <v>813</v>
      </c>
      <c r="D324" s="89">
        <v>-4000</v>
      </c>
      <c r="F324" s="98">
        <f t="shared" si="4"/>
        <v>-4</v>
      </c>
      <c r="I324" s="98">
        <v>-4</v>
      </c>
    </row>
    <row r="325" spans="1:9" ht="12.75" hidden="1" outlineLevel="4">
      <c r="A325" s="85" t="s">
        <v>814</v>
      </c>
      <c r="B325" s="88" t="s">
        <v>2480</v>
      </c>
      <c r="C325" s="88" t="s">
        <v>2481</v>
      </c>
      <c r="D325" s="89">
        <v>-19570</v>
      </c>
      <c r="F325" s="98">
        <f t="shared" si="4"/>
        <v>-19.57</v>
      </c>
      <c r="I325" s="98">
        <v>-19.57</v>
      </c>
    </row>
    <row r="326" spans="1:9" ht="12.75" hidden="1" outlineLevel="3" collapsed="1">
      <c r="A326" s="85" t="s">
        <v>2398</v>
      </c>
      <c r="B326" s="90" t="s">
        <v>815</v>
      </c>
      <c r="C326" s="90" t="s">
        <v>2148</v>
      </c>
      <c r="D326" s="91">
        <v>-680</v>
      </c>
      <c r="F326" s="98">
        <f aca="true" t="shared" si="5" ref="F326:F389">D326/1000</f>
        <v>-0.68</v>
      </c>
      <c r="I326" s="98">
        <v>-0.68</v>
      </c>
    </row>
    <row r="327" spans="1:9" ht="12.75" hidden="1" outlineLevel="4">
      <c r="A327" s="85" t="s">
        <v>816</v>
      </c>
      <c r="B327" s="88" t="s">
        <v>2483</v>
      </c>
      <c r="C327" s="88" t="s">
        <v>2484</v>
      </c>
      <c r="D327" s="89">
        <v>38042</v>
      </c>
      <c r="F327" s="98">
        <f t="shared" si="5"/>
        <v>38.042</v>
      </c>
      <c r="I327" s="98">
        <v>38.042</v>
      </c>
    </row>
    <row r="328" spans="1:9" ht="12.75" hidden="1" outlineLevel="4">
      <c r="A328" s="85" t="s">
        <v>2858</v>
      </c>
      <c r="B328" s="88" t="s">
        <v>2404</v>
      </c>
      <c r="C328" s="88" t="s">
        <v>2405</v>
      </c>
      <c r="D328" s="89">
        <v>3128</v>
      </c>
      <c r="F328" s="98">
        <f t="shared" si="5"/>
        <v>3.128</v>
      </c>
      <c r="I328" s="98">
        <v>3.128</v>
      </c>
    </row>
    <row r="329" spans="1:9" ht="12.75" hidden="1" outlineLevel="4">
      <c r="A329" s="85" t="s">
        <v>2859</v>
      </c>
      <c r="B329" s="88" t="s">
        <v>2486</v>
      </c>
      <c r="C329" s="88" t="s">
        <v>2487</v>
      </c>
      <c r="D329" s="89">
        <v>7684</v>
      </c>
      <c r="F329" s="98">
        <f t="shared" si="5"/>
        <v>7.684</v>
      </c>
      <c r="I329" s="98">
        <v>7.684</v>
      </c>
    </row>
    <row r="330" spans="1:9" ht="12.75" hidden="1" outlineLevel="4">
      <c r="A330" s="85" t="s">
        <v>2860</v>
      </c>
      <c r="B330" s="88" t="s">
        <v>2507</v>
      </c>
      <c r="C330" s="88" t="s">
        <v>2508</v>
      </c>
      <c r="D330" s="89">
        <v>189</v>
      </c>
      <c r="F330" s="98">
        <f t="shared" si="5"/>
        <v>0.189</v>
      </c>
      <c r="I330" s="98">
        <v>0.189</v>
      </c>
    </row>
    <row r="331" spans="1:9" ht="12.75" hidden="1" outlineLevel="4">
      <c r="A331" s="85" t="s">
        <v>2861</v>
      </c>
      <c r="B331" s="88" t="s">
        <v>2510</v>
      </c>
      <c r="C331" s="88" t="s">
        <v>2511</v>
      </c>
      <c r="D331" s="89">
        <v>361</v>
      </c>
      <c r="F331" s="98">
        <f t="shared" si="5"/>
        <v>0.361</v>
      </c>
      <c r="I331" s="98">
        <v>0.361</v>
      </c>
    </row>
    <row r="332" spans="1:9" ht="12.75" hidden="1" outlineLevel="4">
      <c r="A332" s="85" t="s">
        <v>2862</v>
      </c>
      <c r="B332" s="88" t="s">
        <v>2513</v>
      </c>
      <c r="C332" s="88" t="s">
        <v>2514</v>
      </c>
      <c r="D332" s="89">
        <v>1009</v>
      </c>
      <c r="F332" s="98">
        <f t="shared" si="5"/>
        <v>1.009</v>
      </c>
      <c r="I332" s="98">
        <v>1.009</v>
      </c>
    </row>
    <row r="333" spans="1:9" ht="12.75" hidden="1" outlineLevel="4">
      <c r="A333" s="85" t="s">
        <v>2863</v>
      </c>
      <c r="B333" s="88" t="s">
        <v>2516</v>
      </c>
      <c r="C333" s="88" t="s">
        <v>2517</v>
      </c>
      <c r="D333" s="89">
        <v>154</v>
      </c>
      <c r="F333" s="98">
        <f t="shared" si="5"/>
        <v>0.154</v>
      </c>
      <c r="I333" s="98">
        <v>0.154</v>
      </c>
    </row>
    <row r="334" spans="1:9" ht="12.75" hidden="1" outlineLevel="4">
      <c r="A334" s="85" t="s">
        <v>2864</v>
      </c>
      <c r="B334" s="88" t="s">
        <v>2437</v>
      </c>
      <c r="C334" s="88" t="s">
        <v>2438</v>
      </c>
      <c r="D334" s="89">
        <v>355</v>
      </c>
      <c r="F334" s="98">
        <f t="shared" si="5"/>
        <v>0.355</v>
      </c>
      <c r="I334" s="98">
        <v>0.355</v>
      </c>
    </row>
    <row r="335" spans="1:9" ht="12.75" hidden="1" outlineLevel="4">
      <c r="A335" s="85" t="s">
        <v>2865</v>
      </c>
      <c r="B335" s="88" t="s">
        <v>4696</v>
      </c>
      <c r="C335" s="88" t="s">
        <v>4697</v>
      </c>
      <c r="D335" s="89">
        <v>3143</v>
      </c>
      <c r="F335" s="98">
        <f t="shared" si="5"/>
        <v>3.143</v>
      </c>
      <c r="I335" s="98">
        <v>3.143</v>
      </c>
    </row>
    <row r="336" spans="1:9" ht="12.75" hidden="1" outlineLevel="4">
      <c r="A336" s="85" t="s">
        <v>2866</v>
      </c>
      <c r="B336" s="88" t="s">
        <v>4699</v>
      </c>
      <c r="C336" s="88" t="s">
        <v>4700</v>
      </c>
      <c r="D336" s="89">
        <v>127</v>
      </c>
      <c r="F336" s="98">
        <f t="shared" si="5"/>
        <v>0.127</v>
      </c>
      <c r="I336" s="98">
        <v>0.127</v>
      </c>
    </row>
    <row r="337" spans="1:9" ht="12.75" hidden="1" outlineLevel="4">
      <c r="A337" s="85" t="s">
        <v>2867</v>
      </c>
      <c r="B337" s="88" t="s">
        <v>2434</v>
      </c>
      <c r="C337" s="88" t="s">
        <v>2435</v>
      </c>
      <c r="D337" s="89">
        <v>406</v>
      </c>
      <c r="F337" s="98">
        <f t="shared" si="5"/>
        <v>0.406</v>
      </c>
      <c r="I337" s="98">
        <v>0.406</v>
      </c>
    </row>
    <row r="338" spans="1:9" ht="12.75" hidden="1" outlineLevel="4">
      <c r="A338" s="85" t="s">
        <v>2868</v>
      </c>
      <c r="B338" s="88" t="s">
        <v>2440</v>
      </c>
      <c r="C338" s="88" t="s">
        <v>2441</v>
      </c>
      <c r="D338" s="89">
        <v>598</v>
      </c>
      <c r="F338" s="98">
        <f t="shared" si="5"/>
        <v>0.598</v>
      </c>
      <c r="I338" s="98">
        <v>0.598</v>
      </c>
    </row>
    <row r="339" spans="1:9" ht="12.75" hidden="1" outlineLevel="4">
      <c r="A339" s="85" t="s">
        <v>2869</v>
      </c>
      <c r="B339" s="88" t="s">
        <v>2443</v>
      </c>
      <c r="C339" s="88" t="s">
        <v>4691</v>
      </c>
      <c r="D339" s="89">
        <v>726</v>
      </c>
      <c r="F339" s="98">
        <f t="shared" si="5"/>
        <v>0.726</v>
      </c>
      <c r="I339" s="98">
        <v>0.726</v>
      </c>
    </row>
    <row r="340" spans="1:9" ht="12.75" hidden="1" outlineLevel="4">
      <c r="A340" s="85" t="s">
        <v>2870</v>
      </c>
      <c r="B340" s="88" t="s">
        <v>4693</v>
      </c>
      <c r="C340" s="88" t="s">
        <v>4694</v>
      </c>
      <c r="D340" s="89">
        <v>1306</v>
      </c>
      <c r="F340" s="98">
        <f t="shared" si="5"/>
        <v>1.306</v>
      </c>
      <c r="I340" s="98">
        <v>1.306</v>
      </c>
    </row>
    <row r="341" spans="1:9" ht="12.75" hidden="1" outlineLevel="3" collapsed="1">
      <c r="A341" s="85" t="s">
        <v>2398</v>
      </c>
      <c r="B341" s="90" t="s">
        <v>2871</v>
      </c>
      <c r="C341" s="90" t="s">
        <v>2872</v>
      </c>
      <c r="D341" s="91">
        <v>57228</v>
      </c>
      <c r="F341" s="98">
        <f t="shared" si="5"/>
        <v>57.228</v>
      </c>
      <c r="I341" s="98">
        <v>57.228</v>
      </c>
    </row>
    <row r="342" spans="1:9" ht="12.75" hidden="1" outlineLevel="4">
      <c r="A342" s="85" t="s">
        <v>2873</v>
      </c>
      <c r="B342" s="88" t="s">
        <v>4693</v>
      </c>
      <c r="C342" s="88" t="s">
        <v>4694</v>
      </c>
      <c r="D342" s="89">
        <v>1271</v>
      </c>
      <c r="F342" s="98">
        <f t="shared" si="5"/>
        <v>1.271</v>
      </c>
      <c r="I342" s="98">
        <v>1.271</v>
      </c>
    </row>
    <row r="343" spans="1:9" ht="12.75" hidden="1" outlineLevel="3" collapsed="1">
      <c r="A343" s="85" t="s">
        <v>2398</v>
      </c>
      <c r="B343" s="90" t="s">
        <v>2874</v>
      </c>
      <c r="C343" s="90" t="s">
        <v>2875</v>
      </c>
      <c r="D343" s="91">
        <v>1271</v>
      </c>
      <c r="F343" s="98">
        <f t="shared" si="5"/>
        <v>1.271</v>
      </c>
      <c r="I343" s="98">
        <v>1.271</v>
      </c>
    </row>
    <row r="344" spans="1:9" ht="12.75" outlineLevel="2" collapsed="1">
      <c r="A344" s="85" t="s">
        <v>2401</v>
      </c>
      <c r="B344" s="90" t="s">
        <v>2876</v>
      </c>
      <c r="C344" s="90" t="s">
        <v>5914</v>
      </c>
      <c r="D344" s="91">
        <v>57819</v>
      </c>
      <c r="F344" s="98">
        <f t="shared" si="5"/>
        <v>57.819</v>
      </c>
      <c r="I344" s="98">
        <v>57.819</v>
      </c>
    </row>
    <row r="345" spans="1:9" ht="12.75" hidden="1" outlineLevel="4">
      <c r="A345" s="85" t="s">
        <v>2877</v>
      </c>
      <c r="B345" s="88" t="s">
        <v>2404</v>
      </c>
      <c r="C345" s="88" t="s">
        <v>2405</v>
      </c>
      <c r="D345" s="89">
        <v>5727</v>
      </c>
      <c r="F345" s="98">
        <f t="shared" si="5"/>
        <v>5.727</v>
      </c>
      <c r="I345" s="98">
        <v>5.727</v>
      </c>
    </row>
    <row r="346" spans="1:9" ht="12.75" hidden="1" outlineLevel="4">
      <c r="A346" s="85" t="s">
        <v>2878</v>
      </c>
      <c r="B346" s="88" t="s">
        <v>2489</v>
      </c>
      <c r="C346" s="88" t="s">
        <v>2490</v>
      </c>
      <c r="D346" s="89">
        <v>209</v>
      </c>
      <c r="F346" s="98">
        <f t="shared" si="5"/>
        <v>0.209</v>
      </c>
      <c r="I346" s="98">
        <v>0.209</v>
      </c>
    </row>
    <row r="347" spans="1:9" ht="12.75" hidden="1" outlineLevel="4">
      <c r="A347" s="85" t="s">
        <v>2879</v>
      </c>
      <c r="B347" s="88" t="s">
        <v>2510</v>
      </c>
      <c r="C347" s="88" t="s">
        <v>2511</v>
      </c>
      <c r="D347" s="89">
        <v>1082</v>
      </c>
      <c r="F347" s="98">
        <f t="shared" si="5"/>
        <v>1.082</v>
      </c>
      <c r="I347" s="98">
        <v>1.082</v>
      </c>
    </row>
    <row r="348" spans="1:9" ht="12.75" hidden="1" outlineLevel="4">
      <c r="A348" s="85" t="s">
        <v>2880</v>
      </c>
      <c r="B348" s="88" t="s">
        <v>2434</v>
      </c>
      <c r="C348" s="88" t="s">
        <v>2435</v>
      </c>
      <c r="D348" s="89">
        <v>1218</v>
      </c>
      <c r="F348" s="98">
        <f t="shared" si="5"/>
        <v>1.218</v>
      </c>
      <c r="I348" s="98">
        <v>1.218</v>
      </c>
    </row>
    <row r="349" spans="1:9" ht="12.75" hidden="1" outlineLevel="4">
      <c r="A349" s="85" t="s">
        <v>2881</v>
      </c>
      <c r="B349" s="88" t="s">
        <v>2437</v>
      </c>
      <c r="C349" s="88" t="s">
        <v>2438</v>
      </c>
      <c r="D349" s="89">
        <v>1064</v>
      </c>
      <c r="F349" s="98">
        <f t="shared" si="5"/>
        <v>1.064</v>
      </c>
      <c r="I349" s="98">
        <v>1.064</v>
      </c>
    </row>
    <row r="350" spans="1:9" ht="12.75" hidden="1" outlineLevel="4">
      <c r="A350" s="85" t="s">
        <v>2882</v>
      </c>
      <c r="B350" s="88" t="s">
        <v>2443</v>
      </c>
      <c r="C350" s="88" t="s">
        <v>4691</v>
      </c>
      <c r="D350" s="89">
        <v>2178</v>
      </c>
      <c r="F350" s="98">
        <f t="shared" si="5"/>
        <v>2.178</v>
      </c>
      <c r="I350" s="98">
        <v>2.178</v>
      </c>
    </row>
    <row r="351" spans="1:9" ht="12.75" hidden="1" outlineLevel="4">
      <c r="A351" s="85" t="s">
        <v>2883</v>
      </c>
      <c r="B351" s="88" t="s">
        <v>4696</v>
      </c>
      <c r="C351" s="88" t="s">
        <v>4697</v>
      </c>
      <c r="D351" s="89">
        <v>8032</v>
      </c>
      <c r="F351" s="98">
        <f t="shared" si="5"/>
        <v>8.032</v>
      </c>
      <c r="I351" s="98">
        <v>8.032</v>
      </c>
    </row>
    <row r="352" spans="1:9" ht="12.75" hidden="1" outlineLevel="4">
      <c r="A352" s="85" t="s">
        <v>2884</v>
      </c>
      <c r="B352" s="88" t="s">
        <v>4699</v>
      </c>
      <c r="C352" s="88" t="s">
        <v>4700</v>
      </c>
      <c r="D352" s="89">
        <v>380</v>
      </c>
      <c r="F352" s="98">
        <f t="shared" si="5"/>
        <v>0.38</v>
      </c>
      <c r="I352" s="98">
        <v>0.38</v>
      </c>
    </row>
    <row r="353" spans="1:9" ht="12.75" hidden="1" outlineLevel="4">
      <c r="A353" s="85" t="s">
        <v>2885</v>
      </c>
      <c r="B353" s="88" t="s">
        <v>2477</v>
      </c>
      <c r="C353" s="88" t="s">
        <v>2478</v>
      </c>
      <c r="D353" s="89">
        <v>-127570</v>
      </c>
      <c r="F353" s="98">
        <f t="shared" si="5"/>
        <v>-127.57</v>
      </c>
      <c r="I353" s="98">
        <v>-127.57</v>
      </c>
    </row>
    <row r="354" spans="1:9" ht="12.75" hidden="1" outlineLevel="4">
      <c r="A354" s="85" t="s">
        <v>2886</v>
      </c>
      <c r="B354" s="88" t="s">
        <v>2480</v>
      </c>
      <c r="C354" s="88" t="s">
        <v>2481</v>
      </c>
      <c r="D354" s="89">
        <v>-2678</v>
      </c>
      <c r="F354" s="98">
        <f t="shared" si="5"/>
        <v>-2.678</v>
      </c>
      <c r="I354" s="98">
        <v>-2.678</v>
      </c>
    </row>
    <row r="355" spans="1:9" ht="12.75" hidden="1" outlineLevel="4">
      <c r="A355" s="85" t="s">
        <v>2887</v>
      </c>
      <c r="B355" s="88" t="s">
        <v>2483</v>
      </c>
      <c r="C355" s="88" t="s">
        <v>2484</v>
      </c>
      <c r="D355" s="89">
        <v>70842</v>
      </c>
      <c r="F355" s="98">
        <f t="shared" si="5"/>
        <v>70.842</v>
      </c>
      <c r="I355" s="98">
        <v>70.842</v>
      </c>
    </row>
    <row r="356" spans="1:9" ht="12.75" hidden="1" outlineLevel="4">
      <c r="A356" s="85" t="s">
        <v>2888</v>
      </c>
      <c r="B356" s="88" t="s">
        <v>2486</v>
      </c>
      <c r="C356" s="88" t="s">
        <v>2487</v>
      </c>
      <c r="D356" s="89">
        <v>14310</v>
      </c>
      <c r="F356" s="98">
        <f t="shared" si="5"/>
        <v>14.31</v>
      </c>
      <c r="I356" s="98">
        <v>14.31</v>
      </c>
    </row>
    <row r="357" spans="1:9" ht="12.75" hidden="1" outlineLevel="4">
      <c r="A357" s="85" t="s">
        <v>2889</v>
      </c>
      <c r="B357" s="88" t="s">
        <v>2407</v>
      </c>
      <c r="C357" s="88" t="s">
        <v>2408</v>
      </c>
      <c r="D357" s="89">
        <v>-152</v>
      </c>
      <c r="F357" s="98">
        <f t="shared" si="5"/>
        <v>-0.152</v>
      </c>
      <c r="I357" s="98">
        <v>-0.152</v>
      </c>
    </row>
    <row r="358" spans="1:9" ht="12.75" hidden="1" outlineLevel="4">
      <c r="A358" s="85" t="s">
        <v>2890</v>
      </c>
      <c r="B358" s="88" t="s">
        <v>2410</v>
      </c>
      <c r="C358" s="88" t="s">
        <v>2411</v>
      </c>
      <c r="D358" s="89">
        <v>93</v>
      </c>
      <c r="F358" s="98">
        <f t="shared" si="5"/>
        <v>0.093</v>
      </c>
      <c r="I358" s="98">
        <v>0.093</v>
      </c>
    </row>
    <row r="359" spans="1:9" ht="12.75" hidden="1" outlineLevel="4">
      <c r="A359" s="85" t="s">
        <v>2891</v>
      </c>
      <c r="B359" s="88" t="s">
        <v>2413</v>
      </c>
      <c r="C359" s="88" t="s">
        <v>2414</v>
      </c>
      <c r="D359" s="89">
        <v>-175</v>
      </c>
      <c r="F359" s="98">
        <f t="shared" si="5"/>
        <v>-0.175</v>
      </c>
      <c r="I359" s="98">
        <v>-0.175</v>
      </c>
    </row>
    <row r="360" spans="1:9" ht="12.75" hidden="1" outlineLevel="4">
      <c r="A360" s="85" t="s">
        <v>2892</v>
      </c>
      <c r="B360" s="88" t="s">
        <v>2504</v>
      </c>
      <c r="C360" s="88" t="s">
        <v>2505</v>
      </c>
      <c r="D360" s="89">
        <v>150</v>
      </c>
      <c r="F360" s="98">
        <f t="shared" si="5"/>
        <v>0.15</v>
      </c>
      <c r="I360" s="98">
        <v>0.15</v>
      </c>
    </row>
    <row r="361" spans="1:9" ht="12.75" hidden="1" outlineLevel="4">
      <c r="A361" s="85" t="s">
        <v>2893</v>
      </c>
      <c r="B361" s="88" t="s">
        <v>2507</v>
      </c>
      <c r="C361" s="88" t="s">
        <v>2508</v>
      </c>
      <c r="D361" s="89">
        <v>567</v>
      </c>
      <c r="F361" s="98">
        <f t="shared" si="5"/>
        <v>0.567</v>
      </c>
      <c r="I361" s="98">
        <v>0.567</v>
      </c>
    </row>
    <row r="362" spans="1:9" ht="12.75" hidden="1" outlineLevel="4">
      <c r="A362" s="85" t="s">
        <v>2894</v>
      </c>
      <c r="B362" s="88" t="s">
        <v>2513</v>
      </c>
      <c r="C362" s="88" t="s">
        <v>2514</v>
      </c>
      <c r="D362" s="89">
        <v>2579</v>
      </c>
      <c r="F362" s="98">
        <f t="shared" si="5"/>
        <v>2.579</v>
      </c>
      <c r="I362" s="98">
        <v>2.579</v>
      </c>
    </row>
    <row r="363" spans="1:9" ht="12.75" hidden="1" outlineLevel="4">
      <c r="A363" s="85" t="s">
        <v>2895</v>
      </c>
      <c r="B363" s="88" t="s">
        <v>2516</v>
      </c>
      <c r="C363" s="88" t="s">
        <v>2517</v>
      </c>
      <c r="D363" s="89">
        <v>462</v>
      </c>
      <c r="F363" s="98">
        <f t="shared" si="5"/>
        <v>0.462</v>
      </c>
      <c r="I363" s="98">
        <v>0.462</v>
      </c>
    </row>
    <row r="364" spans="1:9" ht="12.75" hidden="1" outlineLevel="4">
      <c r="A364" s="85" t="s">
        <v>2896</v>
      </c>
      <c r="B364" s="88" t="s">
        <v>2440</v>
      </c>
      <c r="C364" s="88" t="s">
        <v>2441</v>
      </c>
      <c r="D364" s="89">
        <v>1792</v>
      </c>
      <c r="F364" s="98">
        <f t="shared" si="5"/>
        <v>1.792</v>
      </c>
      <c r="I364" s="98">
        <v>1.792</v>
      </c>
    </row>
    <row r="365" spans="1:9" ht="12.75" hidden="1" outlineLevel="4">
      <c r="A365" s="85" t="s">
        <v>2897</v>
      </c>
      <c r="B365" s="88" t="s">
        <v>4693</v>
      </c>
      <c r="C365" s="88" t="s">
        <v>4694</v>
      </c>
      <c r="D365" s="89">
        <v>5857</v>
      </c>
      <c r="F365" s="98">
        <f t="shared" si="5"/>
        <v>5.857</v>
      </c>
      <c r="I365" s="98">
        <v>5.857</v>
      </c>
    </row>
    <row r="366" spans="1:9" ht="12.75" hidden="1" outlineLevel="4">
      <c r="A366" s="85" t="s">
        <v>2898</v>
      </c>
      <c r="B366" s="88" t="s">
        <v>2765</v>
      </c>
      <c r="C366" s="88" t="s">
        <v>2766</v>
      </c>
      <c r="D366" s="89">
        <v>11096</v>
      </c>
      <c r="F366" s="98">
        <f t="shared" si="5"/>
        <v>11.096</v>
      </c>
      <c r="I366" s="98">
        <v>11.096</v>
      </c>
    </row>
    <row r="367" spans="1:9" ht="12.75" hidden="1" outlineLevel="4">
      <c r="A367" s="85" t="s">
        <v>2899</v>
      </c>
      <c r="B367" s="88" t="s">
        <v>2519</v>
      </c>
      <c r="C367" s="88" t="s">
        <v>2520</v>
      </c>
      <c r="D367" s="89">
        <v>2334</v>
      </c>
      <c r="F367" s="98">
        <f t="shared" si="5"/>
        <v>2.334</v>
      </c>
      <c r="I367" s="98">
        <v>2.334</v>
      </c>
    </row>
    <row r="368" spans="1:9" ht="12.75" hidden="1" outlineLevel="4">
      <c r="A368" s="85" t="s">
        <v>2900</v>
      </c>
      <c r="B368" s="88" t="s">
        <v>4702</v>
      </c>
      <c r="C368" s="88" t="s">
        <v>4703</v>
      </c>
      <c r="D368" s="89">
        <v>430</v>
      </c>
      <c r="F368" s="98">
        <f t="shared" si="5"/>
        <v>0.43</v>
      </c>
      <c r="I368" s="98">
        <v>0.43</v>
      </c>
    </row>
    <row r="369" spans="1:9" ht="12.75" hidden="1" outlineLevel="3" collapsed="1">
      <c r="A369" s="85" t="s">
        <v>2398</v>
      </c>
      <c r="B369" s="90" t="s">
        <v>2901</v>
      </c>
      <c r="C369" s="90" t="s">
        <v>2902</v>
      </c>
      <c r="D369" s="91">
        <v>-173</v>
      </c>
      <c r="F369" s="98">
        <f t="shared" si="5"/>
        <v>-0.173</v>
      </c>
      <c r="I369" s="98">
        <v>-0.173</v>
      </c>
    </row>
    <row r="370" spans="1:9" ht="12.75" outlineLevel="2" collapsed="1">
      <c r="A370" s="85" t="s">
        <v>2401</v>
      </c>
      <c r="B370" s="90" t="s">
        <v>2903</v>
      </c>
      <c r="C370" s="90" t="s">
        <v>2223</v>
      </c>
      <c r="D370" s="91">
        <v>-173</v>
      </c>
      <c r="F370" s="98">
        <f t="shared" si="5"/>
        <v>-0.173</v>
      </c>
      <c r="I370" s="98">
        <v>-0.173</v>
      </c>
    </row>
    <row r="371" spans="1:9" ht="12.75" hidden="1" outlineLevel="4">
      <c r="A371" s="85" t="s">
        <v>2904</v>
      </c>
      <c r="B371" s="88" t="s">
        <v>2404</v>
      </c>
      <c r="C371" s="88" t="s">
        <v>2405</v>
      </c>
      <c r="D371" s="89">
        <v>15144</v>
      </c>
      <c r="F371" s="98">
        <f t="shared" si="5"/>
        <v>15.144</v>
      </c>
      <c r="I371" s="98">
        <v>15.144</v>
      </c>
    </row>
    <row r="372" spans="1:9" ht="12.75" hidden="1" outlineLevel="4">
      <c r="A372" s="85" t="s">
        <v>2905</v>
      </c>
      <c r="B372" s="88" t="s">
        <v>2773</v>
      </c>
      <c r="C372" s="88" t="s">
        <v>2774</v>
      </c>
      <c r="D372" s="89">
        <v>4007</v>
      </c>
      <c r="F372" s="98">
        <f t="shared" si="5"/>
        <v>4.007</v>
      </c>
      <c r="I372" s="98">
        <v>4.007</v>
      </c>
    </row>
    <row r="373" spans="1:9" ht="12.75" hidden="1" outlineLevel="4">
      <c r="A373" s="85" t="s">
        <v>2906</v>
      </c>
      <c r="B373" s="88" t="s">
        <v>2510</v>
      </c>
      <c r="C373" s="88" t="s">
        <v>2511</v>
      </c>
      <c r="D373" s="89">
        <v>2164</v>
      </c>
      <c r="F373" s="98">
        <f t="shared" si="5"/>
        <v>2.164</v>
      </c>
      <c r="I373" s="98">
        <v>2.164</v>
      </c>
    </row>
    <row r="374" spans="1:9" ht="12.75" hidden="1" outlineLevel="4">
      <c r="A374" s="85" t="s">
        <v>2907</v>
      </c>
      <c r="B374" s="88" t="s">
        <v>2434</v>
      </c>
      <c r="C374" s="88" t="s">
        <v>2435</v>
      </c>
      <c r="D374" s="89">
        <v>2436</v>
      </c>
      <c r="F374" s="98">
        <f t="shared" si="5"/>
        <v>2.436</v>
      </c>
      <c r="I374" s="98">
        <v>2.436</v>
      </c>
    </row>
    <row r="375" spans="1:9" ht="12.75" hidden="1" outlineLevel="4">
      <c r="A375" s="85" t="s">
        <v>2908</v>
      </c>
      <c r="B375" s="88" t="s">
        <v>2437</v>
      </c>
      <c r="C375" s="88" t="s">
        <v>2438</v>
      </c>
      <c r="D375" s="89">
        <v>2128</v>
      </c>
      <c r="F375" s="98">
        <f t="shared" si="5"/>
        <v>2.128</v>
      </c>
      <c r="I375" s="98">
        <v>2.128</v>
      </c>
    </row>
    <row r="376" spans="1:9" ht="12.75" hidden="1" outlineLevel="4">
      <c r="A376" s="85" t="s">
        <v>2909</v>
      </c>
      <c r="B376" s="88" t="s">
        <v>2443</v>
      </c>
      <c r="C376" s="88" t="s">
        <v>4691</v>
      </c>
      <c r="D376" s="89">
        <v>4356</v>
      </c>
      <c r="F376" s="98">
        <f t="shared" si="5"/>
        <v>4.356</v>
      </c>
      <c r="I376" s="98">
        <v>4.356</v>
      </c>
    </row>
    <row r="377" spans="1:9" ht="12.75" hidden="1" outlineLevel="4">
      <c r="A377" s="85" t="s">
        <v>2910</v>
      </c>
      <c r="B377" s="88" t="s">
        <v>2522</v>
      </c>
      <c r="C377" s="88" t="s">
        <v>2523</v>
      </c>
      <c r="D377" s="89">
        <v>5</v>
      </c>
      <c r="F377" s="98">
        <f t="shared" si="5"/>
        <v>0.005</v>
      </c>
      <c r="I377" s="98">
        <v>0.005</v>
      </c>
    </row>
    <row r="378" spans="1:9" ht="12.75" hidden="1" outlineLevel="4">
      <c r="A378" s="85" t="s">
        <v>2911</v>
      </c>
      <c r="B378" s="88" t="s">
        <v>4696</v>
      </c>
      <c r="C378" s="88" t="s">
        <v>4697</v>
      </c>
      <c r="D378" s="89">
        <v>9546</v>
      </c>
      <c r="F378" s="98">
        <f t="shared" si="5"/>
        <v>9.546</v>
      </c>
      <c r="I378" s="98">
        <v>9.546</v>
      </c>
    </row>
    <row r="379" spans="1:9" ht="12.75" hidden="1" outlineLevel="4">
      <c r="A379" s="85" t="s">
        <v>2912</v>
      </c>
      <c r="B379" s="88" t="s">
        <v>4699</v>
      </c>
      <c r="C379" s="88" t="s">
        <v>4700</v>
      </c>
      <c r="D379" s="89">
        <v>761</v>
      </c>
      <c r="F379" s="98">
        <f t="shared" si="5"/>
        <v>0.761</v>
      </c>
      <c r="I379" s="98">
        <v>0.761</v>
      </c>
    </row>
    <row r="380" spans="1:9" ht="12.75" hidden="1" outlineLevel="4">
      <c r="A380" s="85" t="s">
        <v>2913</v>
      </c>
      <c r="B380" s="88" t="s">
        <v>2562</v>
      </c>
      <c r="C380" s="88" t="s">
        <v>2563</v>
      </c>
      <c r="D380" s="89">
        <v>521</v>
      </c>
      <c r="F380" s="98">
        <f t="shared" si="5"/>
        <v>0.521</v>
      </c>
      <c r="I380" s="98">
        <v>0.521</v>
      </c>
    </row>
    <row r="381" spans="1:9" ht="12.75" hidden="1" outlineLevel="4">
      <c r="A381" s="85" t="s">
        <v>2914</v>
      </c>
      <c r="B381" s="88" t="s">
        <v>2480</v>
      </c>
      <c r="C381" s="88" t="s">
        <v>2481</v>
      </c>
      <c r="D381" s="89">
        <v>-12992</v>
      </c>
      <c r="F381" s="98">
        <f t="shared" si="5"/>
        <v>-12.992</v>
      </c>
      <c r="I381" s="98">
        <v>-12.992</v>
      </c>
    </row>
    <row r="382" spans="1:9" ht="12.75" hidden="1" outlineLevel="4">
      <c r="A382" s="85" t="s">
        <v>2915</v>
      </c>
      <c r="B382" s="88" t="s">
        <v>2483</v>
      </c>
      <c r="C382" s="88" t="s">
        <v>2484</v>
      </c>
      <c r="D382" s="89">
        <v>182870</v>
      </c>
      <c r="F382" s="98">
        <f t="shared" si="5"/>
        <v>182.87</v>
      </c>
      <c r="I382" s="98">
        <v>182.87</v>
      </c>
    </row>
    <row r="383" spans="1:9" ht="12.75" hidden="1" outlineLevel="4">
      <c r="A383" s="85" t="s">
        <v>2916</v>
      </c>
      <c r="B383" s="88" t="s">
        <v>2486</v>
      </c>
      <c r="C383" s="88" t="s">
        <v>2487</v>
      </c>
      <c r="D383" s="89">
        <v>36940</v>
      </c>
      <c r="F383" s="98">
        <f t="shared" si="5"/>
        <v>36.94</v>
      </c>
      <c r="I383" s="98">
        <v>36.94</v>
      </c>
    </row>
    <row r="384" spans="1:9" ht="12.75" hidden="1" outlineLevel="4">
      <c r="A384" s="85" t="s">
        <v>2917</v>
      </c>
      <c r="B384" s="88" t="s">
        <v>2407</v>
      </c>
      <c r="C384" s="88" t="s">
        <v>2408</v>
      </c>
      <c r="D384" s="89">
        <v>-15249</v>
      </c>
      <c r="F384" s="98">
        <f t="shared" si="5"/>
        <v>-15.249</v>
      </c>
      <c r="I384" s="98">
        <v>-15.249</v>
      </c>
    </row>
    <row r="385" spans="1:9" ht="12.75" hidden="1" outlineLevel="4">
      <c r="A385" s="85" t="s">
        <v>2918</v>
      </c>
      <c r="B385" s="88" t="s">
        <v>2410</v>
      </c>
      <c r="C385" s="88" t="s">
        <v>2411</v>
      </c>
      <c r="D385" s="89">
        <v>353</v>
      </c>
      <c r="F385" s="98">
        <f t="shared" si="5"/>
        <v>0.353</v>
      </c>
      <c r="I385" s="98">
        <v>0.353</v>
      </c>
    </row>
    <row r="386" spans="1:9" ht="12.75" hidden="1" outlineLevel="4">
      <c r="A386" s="85" t="s">
        <v>2919</v>
      </c>
      <c r="B386" s="88" t="s">
        <v>2413</v>
      </c>
      <c r="C386" s="88" t="s">
        <v>2414</v>
      </c>
      <c r="D386" s="89">
        <v>-144</v>
      </c>
      <c r="F386" s="98">
        <f t="shared" si="5"/>
        <v>-0.144</v>
      </c>
      <c r="I386" s="98">
        <v>-0.144</v>
      </c>
    </row>
    <row r="387" spans="1:9" ht="12.75" hidden="1" outlineLevel="4">
      <c r="A387" s="85" t="s">
        <v>2920</v>
      </c>
      <c r="B387" s="88" t="s">
        <v>2507</v>
      </c>
      <c r="C387" s="88" t="s">
        <v>2508</v>
      </c>
      <c r="D387" s="89">
        <v>1134</v>
      </c>
      <c r="F387" s="98">
        <f t="shared" si="5"/>
        <v>1.134</v>
      </c>
      <c r="I387" s="98">
        <v>1.134</v>
      </c>
    </row>
    <row r="388" spans="1:9" ht="12.75" hidden="1" outlineLevel="4">
      <c r="A388" s="85" t="s">
        <v>5075</v>
      </c>
      <c r="B388" s="88" t="s">
        <v>2513</v>
      </c>
      <c r="C388" s="88" t="s">
        <v>2514</v>
      </c>
      <c r="D388" s="89">
        <v>3064</v>
      </c>
      <c r="F388" s="98">
        <f t="shared" si="5"/>
        <v>3.064</v>
      </c>
      <c r="I388" s="98">
        <v>3.064</v>
      </c>
    </row>
    <row r="389" spans="1:9" ht="12.75" hidden="1" outlineLevel="4">
      <c r="A389" s="85" t="s">
        <v>5076</v>
      </c>
      <c r="B389" s="88" t="s">
        <v>2516</v>
      </c>
      <c r="C389" s="88" t="s">
        <v>2517</v>
      </c>
      <c r="D389" s="89">
        <v>925</v>
      </c>
      <c r="F389" s="98">
        <f t="shared" si="5"/>
        <v>0.925</v>
      </c>
      <c r="I389" s="98">
        <v>0.925</v>
      </c>
    </row>
    <row r="390" spans="1:9" ht="12.75" hidden="1" outlineLevel="4">
      <c r="A390" s="85" t="s">
        <v>5077</v>
      </c>
      <c r="B390" s="88" t="s">
        <v>2440</v>
      </c>
      <c r="C390" s="88" t="s">
        <v>2441</v>
      </c>
      <c r="D390" s="89">
        <v>3581</v>
      </c>
      <c r="F390" s="98">
        <f aca="true" t="shared" si="6" ref="F390:F453">D390/1000</f>
        <v>3.581</v>
      </c>
      <c r="I390" s="98">
        <v>3.581</v>
      </c>
    </row>
    <row r="391" spans="1:9" ht="12.75" hidden="1" outlineLevel="4">
      <c r="A391" s="85" t="s">
        <v>5078</v>
      </c>
      <c r="B391" s="88" t="s">
        <v>4693</v>
      </c>
      <c r="C391" s="88" t="s">
        <v>4694</v>
      </c>
      <c r="D391" s="89">
        <v>7356</v>
      </c>
      <c r="F391" s="98">
        <f t="shared" si="6"/>
        <v>7.356</v>
      </c>
      <c r="I391" s="98">
        <v>7.356</v>
      </c>
    </row>
    <row r="392" spans="1:9" ht="12.75" hidden="1" outlineLevel="4">
      <c r="A392" s="85" t="s">
        <v>5079</v>
      </c>
      <c r="B392" s="88" t="s">
        <v>2765</v>
      </c>
      <c r="C392" s="88" t="s">
        <v>2766</v>
      </c>
      <c r="D392" s="89">
        <v>11096</v>
      </c>
      <c r="F392" s="98">
        <f t="shared" si="6"/>
        <v>11.096</v>
      </c>
      <c r="I392" s="98">
        <v>11.096</v>
      </c>
    </row>
    <row r="393" spans="1:9" ht="12.75" hidden="1" outlineLevel="4">
      <c r="A393" s="85" t="s">
        <v>5080</v>
      </c>
      <c r="B393" s="88" t="s">
        <v>2519</v>
      </c>
      <c r="C393" s="88" t="s">
        <v>2520</v>
      </c>
      <c r="D393" s="89">
        <v>21003</v>
      </c>
      <c r="F393" s="98">
        <f t="shared" si="6"/>
        <v>21.003</v>
      </c>
      <c r="I393" s="98">
        <v>21.003</v>
      </c>
    </row>
    <row r="394" spans="1:9" ht="12.75" hidden="1" outlineLevel="4">
      <c r="A394" s="85" t="s">
        <v>5081</v>
      </c>
      <c r="B394" s="88" t="s">
        <v>2525</v>
      </c>
      <c r="C394" s="88" t="s">
        <v>2526</v>
      </c>
      <c r="D394" s="89">
        <v>24653</v>
      </c>
      <c r="F394" s="98">
        <f t="shared" si="6"/>
        <v>24.653</v>
      </c>
      <c r="I394" s="98">
        <v>24.653</v>
      </c>
    </row>
    <row r="395" spans="1:9" ht="12.75" hidden="1" outlineLevel="4">
      <c r="A395" s="85" t="s">
        <v>5082</v>
      </c>
      <c r="B395" s="88" t="s">
        <v>4702</v>
      </c>
      <c r="C395" s="88" t="s">
        <v>4703</v>
      </c>
      <c r="D395" s="89">
        <v>954</v>
      </c>
      <c r="F395" s="98">
        <f t="shared" si="6"/>
        <v>0.954</v>
      </c>
      <c r="I395" s="98">
        <v>0.954</v>
      </c>
    </row>
    <row r="396" spans="1:9" ht="12.75" hidden="1" outlineLevel="4">
      <c r="A396" s="85" t="s">
        <v>5083</v>
      </c>
      <c r="B396" s="88" t="s">
        <v>2477</v>
      </c>
      <c r="C396" s="88" t="s">
        <v>2478</v>
      </c>
      <c r="D396" s="89">
        <v>-302759</v>
      </c>
      <c r="F396" s="98">
        <f t="shared" si="6"/>
        <v>-302.759</v>
      </c>
      <c r="I396" s="98">
        <v>-302.759</v>
      </c>
    </row>
    <row r="397" spans="1:9" ht="12.75" hidden="1" outlineLevel="3" collapsed="1">
      <c r="A397" s="85" t="s">
        <v>2398</v>
      </c>
      <c r="B397" s="90" t="s">
        <v>5084</v>
      </c>
      <c r="C397" s="90" t="s">
        <v>5085</v>
      </c>
      <c r="D397" s="91">
        <v>3853</v>
      </c>
      <c r="F397" s="98">
        <f t="shared" si="6"/>
        <v>3.853</v>
      </c>
      <c r="I397" s="98">
        <v>3.853</v>
      </c>
    </row>
    <row r="398" spans="1:9" ht="12.75" outlineLevel="2" collapsed="1">
      <c r="A398" s="85" t="s">
        <v>2401</v>
      </c>
      <c r="B398" s="90" t="s">
        <v>5086</v>
      </c>
      <c r="C398" s="90" t="s">
        <v>5913</v>
      </c>
      <c r="D398" s="91">
        <v>3853</v>
      </c>
      <c r="F398" s="98">
        <f t="shared" si="6"/>
        <v>3.853</v>
      </c>
      <c r="I398" s="98">
        <v>3.853</v>
      </c>
    </row>
    <row r="399" spans="1:9" ht="12.75" hidden="1" outlineLevel="4">
      <c r="A399" s="85" t="s">
        <v>5087</v>
      </c>
      <c r="B399" s="88" t="s">
        <v>2483</v>
      </c>
      <c r="C399" s="88" t="s">
        <v>2484</v>
      </c>
      <c r="D399" s="89">
        <v>27052</v>
      </c>
      <c r="F399" s="98">
        <f t="shared" si="6"/>
        <v>27.052</v>
      </c>
      <c r="I399" s="98">
        <v>27.052</v>
      </c>
    </row>
    <row r="400" spans="1:9" ht="12.75" hidden="1" outlineLevel="4">
      <c r="A400" s="85" t="s">
        <v>5088</v>
      </c>
      <c r="B400" s="88" t="s">
        <v>5089</v>
      </c>
      <c r="C400" s="88" t="s">
        <v>5090</v>
      </c>
      <c r="D400" s="89">
        <v>1287</v>
      </c>
      <c r="F400" s="98">
        <f t="shared" si="6"/>
        <v>1.287</v>
      </c>
      <c r="I400" s="98">
        <v>1.287</v>
      </c>
    </row>
    <row r="401" spans="1:9" ht="12.75" hidden="1" outlineLevel="4">
      <c r="A401" s="85" t="s">
        <v>5091</v>
      </c>
      <c r="B401" s="88" t="s">
        <v>2486</v>
      </c>
      <c r="C401" s="88" t="s">
        <v>2487</v>
      </c>
      <c r="D401" s="89">
        <v>5465</v>
      </c>
      <c r="F401" s="98">
        <f t="shared" si="6"/>
        <v>5.465</v>
      </c>
      <c r="I401" s="98">
        <v>5.465</v>
      </c>
    </row>
    <row r="402" spans="1:9" ht="12.75" hidden="1" outlineLevel="4">
      <c r="A402" s="85" t="s">
        <v>5092</v>
      </c>
      <c r="B402" s="88" t="s">
        <v>2410</v>
      </c>
      <c r="C402" s="88" t="s">
        <v>2411</v>
      </c>
      <c r="D402" s="89">
        <v>23</v>
      </c>
      <c r="F402" s="98">
        <f t="shared" si="6"/>
        <v>0.023</v>
      </c>
      <c r="I402" s="98">
        <v>0.023</v>
      </c>
    </row>
    <row r="403" spans="1:9" ht="12.75" hidden="1" outlineLevel="4">
      <c r="A403" s="85" t="s">
        <v>5093</v>
      </c>
      <c r="B403" s="88" t="s">
        <v>2413</v>
      </c>
      <c r="C403" s="88" t="s">
        <v>2414</v>
      </c>
      <c r="D403" s="89">
        <v>-111</v>
      </c>
      <c r="F403" s="98">
        <f t="shared" si="6"/>
        <v>-0.111</v>
      </c>
      <c r="I403" s="98">
        <v>-0.111</v>
      </c>
    </row>
    <row r="404" spans="1:9" ht="12.75" hidden="1" outlineLevel="4">
      <c r="A404" s="85" t="s">
        <v>5094</v>
      </c>
      <c r="B404" s="88" t="s">
        <v>2393</v>
      </c>
      <c r="C404" s="88" t="s">
        <v>2394</v>
      </c>
      <c r="D404" s="89">
        <v>500</v>
      </c>
      <c r="F404" s="98">
        <f t="shared" si="6"/>
        <v>0.5</v>
      </c>
      <c r="I404" s="98">
        <v>0.5</v>
      </c>
    </row>
    <row r="405" spans="1:9" ht="12.75" hidden="1" outlineLevel="4">
      <c r="A405" s="85" t="s">
        <v>5095</v>
      </c>
      <c r="B405" s="88" t="s">
        <v>2534</v>
      </c>
      <c r="C405" s="88" t="s">
        <v>2535</v>
      </c>
      <c r="D405" s="89">
        <v>20000</v>
      </c>
      <c r="F405" s="98">
        <f t="shared" si="6"/>
        <v>20</v>
      </c>
      <c r="I405" s="98">
        <v>20</v>
      </c>
    </row>
    <row r="406" spans="1:9" ht="12.75" hidden="1" outlineLevel="4">
      <c r="A406" s="85" t="s">
        <v>5096</v>
      </c>
      <c r="B406" s="88" t="s">
        <v>5097</v>
      </c>
      <c r="C406" s="88" t="s">
        <v>5098</v>
      </c>
      <c r="D406" s="89">
        <v>96</v>
      </c>
      <c r="F406" s="98">
        <f t="shared" si="6"/>
        <v>0.096</v>
      </c>
      <c r="I406" s="98">
        <v>0.096</v>
      </c>
    </row>
    <row r="407" spans="1:9" ht="12.75" hidden="1" outlineLevel="4">
      <c r="A407" s="85" t="s">
        <v>5099</v>
      </c>
      <c r="B407" s="88" t="s">
        <v>2504</v>
      </c>
      <c r="C407" s="88" t="s">
        <v>2505</v>
      </c>
      <c r="D407" s="89">
        <v>48003</v>
      </c>
      <c r="F407" s="98">
        <f t="shared" si="6"/>
        <v>48.003</v>
      </c>
      <c r="I407" s="98">
        <v>48.003</v>
      </c>
    </row>
    <row r="408" spans="1:9" ht="12.75" hidden="1" outlineLevel="4">
      <c r="A408" s="85" t="s">
        <v>5100</v>
      </c>
      <c r="B408" s="88" t="s">
        <v>5101</v>
      </c>
      <c r="C408" s="88" t="s">
        <v>5102</v>
      </c>
      <c r="D408" s="89">
        <v>2000</v>
      </c>
      <c r="F408" s="98">
        <f t="shared" si="6"/>
        <v>2</v>
      </c>
      <c r="I408" s="98">
        <v>2</v>
      </c>
    </row>
    <row r="409" spans="1:9" ht="12.75" hidden="1" outlineLevel="4">
      <c r="A409" s="85" t="s">
        <v>5103</v>
      </c>
      <c r="B409" s="88" t="s">
        <v>5104</v>
      </c>
      <c r="C409" s="88" t="s">
        <v>5105</v>
      </c>
      <c r="D409" s="89">
        <v>4174</v>
      </c>
      <c r="F409" s="98">
        <f t="shared" si="6"/>
        <v>4.174</v>
      </c>
      <c r="I409" s="98">
        <v>4.174</v>
      </c>
    </row>
    <row r="410" spans="1:9" ht="12.75" hidden="1" outlineLevel="4">
      <c r="A410" s="85" t="s">
        <v>5106</v>
      </c>
      <c r="B410" s="88" t="s">
        <v>4693</v>
      </c>
      <c r="C410" s="88" t="s">
        <v>4694</v>
      </c>
      <c r="D410" s="89">
        <v>7337</v>
      </c>
      <c r="F410" s="98">
        <f t="shared" si="6"/>
        <v>7.337</v>
      </c>
      <c r="I410" s="98">
        <v>7.337</v>
      </c>
    </row>
    <row r="411" spans="1:9" ht="12.75" hidden="1" outlineLevel="4">
      <c r="A411" s="85" t="s">
        <v>5107</v>
      </c>
      <c r="B411" s="88" t="s">
        <v>4702</v>
      </c>
      <c r="C411" s="88" t="s">
        <v>4703</v>
      </c>
      <c r="D411" s="89">
        <v>152</v>
      </c>
      <c r="F411" s="98">
        <f t="shared" si="6"/>
        <v>0.152</v>
      </c>
      <c r="I411" s="98">
        <v>0.152</v>
      </c>
    </row>
    <row r="412" spans="1:9" ht="12.75" hidden="1" outlineLevel="4">
      <c r="A412" s="85" t="s">
        <v>5108</v>
      </c>
      <c r="B412" s="88" t="s">
        <v>5109</v>
      </c>
      <c r="C412" s="88" t="s">
        <v>5110</v>
      </c>
      <c r="D412" s="89">
        <v>-2500</v>
      </c>
      <c r="F412" s="98">
        <f t="shared" si="6"/>
        <v>-2.5</v>
      </c>
      <c r="I412" s="98">
        <v>-2.5</v>
      </c>
    </row>
    <row r="413" spans="1:9" ht="12.75" hidden="1" outlineLevel="4">
      <c r="A413" s="85" t="s">
        <v>5111</v>
      </c>
      <c r="B413" s="88" t="s">
        <v>2477</v>
      </c>
      <c r="C413" s="88" t="s">
        <v>2478</v>
      </c>
      <c r="D413" s="89">
        <v>-118448</v>
      </c>
      <c r="F413" s="98">
        <f t="shared" si="6"/>
        <v>-118.448</v>
      </c>
      <c r="I413" s="98">
        <v>-118.448</v>
      </c>
    </row>
    <row r="414" spans="1:9" ht="12.75" hidden="1" outlineLevel="4">
      <c r="A414" s="85" t="s">
        <v>5112</v>
      </c>
      <c r="B414" s="88" t="s">
        <v>2404</v>
      </c>
      <c r="C414" s="88" t="s">
        <v>2405</v>
      </c>
      <c r="D414" s="89">
        <v>1942</v>
      </c>
      <c r="F414" s="98">
        <f t="shared" si="6"/>
        <v>1.942</v>
      </c>
      <c r="I414" s="98">
        <v>1.942</v>
      </c>
    </row>
    <row r="415" spans="1:9" ht="12.75" hidden="1" outlineLevel="4">
      <c r="A415" s="85" t="s">
        <v>5113</v>
      </c>
      <c r="B415" s="88" t="s">
        <v>2407</v>
      </c>
      <c r="C415" s="88" t="s">
        <v>2408</v>
      </c>
      <c r="D415" s="89">
        <v>-34</v>
      </c>
      <c r="F415" s="98">
        <f t="shared" si="6"/>
        <v>-0.034</v>
      </c>
      <c r="I415" s="98">
        <v>-0.034</v>
      </c>
    </row>
    <row r="416" spans="1:9" ht="12.75" hidden="1" outlineLevel="4">
      <c r="A416" s="85" t="s">
        <v>5114</v>
      </c>
      <c r="B416" s="88" t="s">
        <v>2489</v>
      </c>
      <c r="C416" s="88" t="s">
        <v>2490</v>
      </c>
      <c r="D416" s="89">
        <v>43</v>
      </c>
      <c r="F416" s="98">
        <f t="shared" si="6"/>
        <v>0.043</v>
      </c>
      <c r="I416" s="98">
        <v>0.043</v>
      </c>
    </row>
    <row r="417" spans="1:9" ht="12.75" hidden="1" outlineLevel="4">
      <c r="A417" s="85" t="s">
        <v>5115</v>
      </c>
      <c r="B417" s="88" t="s">
        <v>5116</v>
      </c>
      <c r="C417" s="88" t="s">
        <v>5117</v>
      </c>
      <c r="D417" s="89">
        <v>500</v>
      </c>
      <c r="F417" s="98">
        <f t="shared" si="6"/>
        <v>0.5</v>
      </c>
      <c r="I417" s="98">
        <v>0.5</v>
      </c>
    </row>
    <row r="418" spans="1:9" ht="12.75" hidden="1" outlineLevel="4">
      <c r="A418" s="85" t="s">
        <v>5118</v>
      </c>
      <c r="B418" s="88" t="s">
        <v>2396</v>
      </c>
      <c r="C418" s="88" t="s">
        <v>2397</v>
      </c>
      <c r="D418" s="89">
        <v>35</v>
      </c>
      <c r="F418" s="98">
        <f t="shared" si="6"/>
        <v>0.035</v>
      </c>
      <c r="I418" s="98">
        <v>0.035</v>
      </c>
    </row>
    <row r="419" spans="1:9" ht="12.75" hidden="1" outlineLevel="4">
      <c r="A419" s="85" t="s">
        <v>5119</v>
      </c>
      <c r="B419" s="88" t="s">
        <v>2519</v>
      </c>
      <c r="C419" s="88" t="s">
        <v>2520</v>
      </c>
      <c r="D419" s="89">
        <v>7001</v>
      </c>
      <c r="F419" s="98">
        <f t="shared" si="6"/>
        <v>7.001</v>
      </c>
      <c r="I419" s="98">
        <v>7.001</v>
      </c>
    </row>
    <row r="420" spans="1:9" ht="12.75" hidden="1" outlineLevel="4">
      <c r="A420" s="85" t="s">
        <v>5120</v>
      </c>
      <c r="B420" s="88" t="s">
        <v>2525</v>
      </c>
      <c r="C420" s="88" t="s">
        <v>2526</v>
      </c>
      <c r="D420" s="89">
        <v>581</v>
      </c>
      <c r="F420" s="98">
        <f t="shared" si="6"/>
        <v>0.581</v>
      </c>
      <c r="I420" s="98">
        <v>0.581</v>
      </c>
    </row>
    <row r="421" spans="1:9" ht="12.75" hidden="1" outlineLevel="4">
      <c r="A421" s="85" t="s">
        <v>5121</v>
      </c>
      <c r="B421" s="88" t="s">
        <v>2480</v>
      </c>
      <c r="C421" s="88" t="s">
        <v>2481</v>
      </c>
      <c r="D421" s="89">
        <v>-1028</v>
      </c>
      <c r="F421" s="98">
        <f t="shared" si="6"/>
        <v>-1.028</v>
      </c>
      <c r="I421" s="98">
        <v>-1.028</v>
      </c>
    </row>
    <row r="422" spans="1:9" ht="12.75" hidden="1" outlineLevel="3" collapsed="1">
      <c r="A422" s="85" t="s">
        <v>2398</v>
      </c>
      <c r="B422" s="90" t="s">
        <v>5122</v>
      </c>
      <c r="C422" s="90" t="s">
        <v>5123</v>
      </c>
      <c r="D422" s="91">
        <v>4070</v>
      </c>
      <c r="F422" s="98">
        <f t="shared" si="6"/>
        <v>4.07</v>
      </c>
      <c r="I422" s="98">
        <v>4.07</v>
      </c>
    </row>
    <row r="423" spans="1:9" ht="12.75" hidden="1" outlineLevel="4">
      <c r="A423" s="85" t="s">
        <v>5124</v>
      </c>
      <c r="B423" s="88" t="s">
        <v>4693</v>
      </c>
      <c r="C423" s="88" t="s">
        <v>4694</v>
      </c>
      <c r="D423" s="89">
        <v>2219</v>
      </c>
      <c r="F423" s="98">
        <f t="shared" si="6"/>
        <v>2.219</v>
      </c>
      <c r="I423" s="98">
        <v>2.219</v>
      </c>
    </row>
    <row r="424" spans="1:9" ht="12.75" hidden="1" outlineLevel="3" collapsed="1">
      <c r="A424" s="85" t="s">
        <v>2398</v>
      </c>
      <c r="B424" s="90" t="s">
        <v>5125</v>
      </c>
      <c r="C424" s="90" t="s">
        <v>5126</v>
      </c>
      <c r="D424" s="91">
        <v>2219</v>
      </c>
      <c r="F424" s="98">
        <f t="shared" si="6"/>
        <v>2.219</v>
      </c>
      <c r="I424" s="98">
        <v>2.219</v>
      </c>
    </row>
    <row r="425" spans="1:9" ht="12.75" hidden="1" outlineLevel="4">
      <c r="A425" s="85" t="s">
        <v>5127</v>
      </c>
      <c r="B425" s="88" t="s">
        <v>5128</v>
      </c>
      <c r="C425" s="88" t="s">
        <v>5129</v>
      </c>
      <c r="D425" s="89">
        <v>4745</v>
      </c>
      <c r="F425" s="98">
        <f t="shared" si="6"/>
        <v>4.745</v>
      </c>
      <c r="I425" s="98">
        <v>4.745</v>
      </c>
    </row>
    <row r="426" spans="1:9" ht="12.75" hidden="1" outlineLevel="4">
      <c r="A426" s="85" t="s">
        <v>5130</v>
      </c>
      <c r="B426" s="88" t="s">
        <v>4693</v>
      </c>
      <c r="C426" s="88" t="s">
        <v>4694</v>
      </c>
      <c r="D426" s="89">
        <v>2186</v>
      </c>
      <c r="F426" s="98">
        <f t="shared" si="6"/>
        <v>2.186</v>
      </c>
      <c r="I426" s="98">
        <v>2.186</v>
      </c>
    </row>
    <row r="427" spans="1:9" ht="12.75" hidden="1" outlineLevel="3" collapsed="1">
      <c r="A427" s="85" t="s">
        <v>2398</v>
      </c>
      <c r="B427" s="90" t="s">
        <v>5131</v>
      </c>
      <c r="C427" s="90" t="s">
        <v>5132</v>
      </c>
      <c r="D427" s="91">
        <v>6931</v>
      </c>
      <c r="F427" s="98">
        <f t="shared" si="6"/>
        <v>6.931</v>
      </c>
      <c r="I427" s="98">
        <v>6.931</v>
      </c>
    </row>
    <row r="428" spans="1:9" ht="12.75" hidden="1" outlineLevel="4">
      <c r="A428" s="85" t="s">
        <v>5133</v>
      </c>
      <c r="B428" s="88" t="s">
        <v>4693</v>
      </c>
      <c r="C428" s="88" t="s">
        <v>4694</v>
      </c>
      <c r="D428" s="89">
        <v>2193</v>
      </c>
      <c r="F428" s="98">
        <f t="shared" si="6"/>
        <v>2.193</v>
      </c>
      <c r="I428" s="98">
        <v>2.193</v>
      </c>
    </row>
    <row r="429" spans="1:9" ht="12.75" hidden="1" outlineLevel="4">
      <c r="A429" s="85" t="s">
        <v>5134</v>
      </c>
      <c r="B429" s="88" t="s">
        <v>2477</v>
      </c>
      <c r="C429" s="88" t="s">
        <v>2478</v>
      </c>
      <c r="D429" s="89">
        <v>-68737</v>
      </c>
      <c r="F429" s="98">
        <f t="shared" si="6"/>
        <v>-68.737</v>
      </c>
      <c r="I429" s="98">
        <v>-68.737</v>
      </c>
    </row>
    <row r="430" spans="1:9" ht="12.75" hidden="1" outlineLevel="4">
      <c r="A430" s="85" t="s">
        <v>5135</v>
      </c>
      <c r="B430" s="88" t="s">
        <v>2537</v>
      </c>
      <c r="C430" s="88" t="s">
        <v>2538</v>
      </c>
      <c r="D430" s="89">
        <v>66544</v>
      </c>
      <c r="F430" s="98">
        <f t="shared" si="6"/>
        <v>66.544</v>
      </c>
      <c r="I430" s="98">
        <v>66.544</v>
      </c>
    </row>
    <row r="431" spans="1:9" ht="12.75" hidden="1" outlineLevel="3" collapsed="1">
      <c r="A431" s="85" t="s">
        <v>2398</v>
      </c>
      <c r="B431" s="90" t="s">
        <v>5136</v>
      </c>
      <c r="C431" s="90" t="s">
        <v>5137</v>
      </c>
      <c r="D431" s="91">
        <v>0</v>
      </c>
      <c r="F431" s="98">
        <f t="shared" si="6"/>
        <v>0</v>
      </c>
      <c r="I431" s="98">
        <v>0</v>
      </c>
    </row>
    <row r="432" spans="1:9" ht="12.75" hidden="1" outlineLevel="4">
      <c r="A432" s="85" t="s">
        <v>5138</v>
      </c>
      <c r="B432" s="88" t="s">
        <v>2537</v>
      </c>
      <c r="C432" s="88" t="s">
        <v>2538</v>
      </c>
      <c r="D432" s="89">
        <v>36182</v>
      </c>
      <c r="F432" s="98">
        <f t="shared" si="6"/>
        <v>36.182</v>
      </c>
      <c r="I432" s="98">
        <v>36.182</v>
      </c>
    </row>
    <row r="433" spans="1:9" ht="12.75" hidden="1" outlineLevel="4">
      <c r="A433" s="85" t="s">
        <v>5139</v>
      </c>
      <c r="B433" s="88" t="s">
        <v>5140</v>
      </c>
      <c r="C433" s="88" t="s">
        <v>5141</v>
      </c>
      <c r="D433" s="89">
        <v>7060</v>
      </c>
      <c r="F433" s="98">
        <f t="shared" si="6"/>
        <v>7.06</v>
      </c>
      <c r="I433" s="98">
        <v>7.06</v>
      </c>
    </row>
    <row r="434" spans="1:9" ht="12.75" hidden="1" outlineLevel="4">
      <c r="A434" s="85" t="s">
        <v>5142</v>
      </c>
      <c r="B434" s="88" t="s">
        <v>4693</v>
      </c>
      <c r="C434" s="88" t="s">
        <v>4694</v>
      </c>
      <c r="D434" s="89">
        <v>2186</v>
      </c>
      <c r="F434" s="98">
        <f t="shared" si="6"/>
        <v>2.186</v>
      </c>
      <c r="I434" s="98">
        <v>2.186</v>
      </c>
    </row>
    <row r="435" spans="1:9" ht="12.75" hidden="1" outlineLevel="4">
      <c r="A435" s="85" t="s">
        <v>5143</v>
      </c>
      <c r="B435" s="88" t="s">
        <v>2477</v>
      </c>
      <c r="C435" s="88" t="s">
        <v>2478</v>
      </c>
      <c r="D435" s="89">
        <v>-45428</v>
      </c>
      <c r="F435" s="98">
        <f t="shared" si="6"/>
        <v>-45.428</v>
      </c>
      <c r="I435" s="98">
        <v>-45.428</v>
      </c>
    </row>
    <row r="436" spans="1:9" ht="12.75" hidden="1" outlineLevel="3" collapsed="1">
      <c r="A436" s="85" t="s">
        <v>2398</v>
      </c>
      <c r="B436" s="90" t="s">
        <v>5144</v>
      </c>
      <c r="C436" s="90" t="s">
        <v>5145</v>
      </c>
      <c r="D436" s="91">
        <v>0</v>
      </c>
      <c r="F436" s="98">
        <f t="shared" si="6"/>
        <v>0</v>
      </c>
      <c r="I436" s="98">
        <v>0</v>
      </c>
    </row>
    <row r="437" spans="1:9" ht="12.75" hidden="1" outlineLevel="4">
      <c r="A437" s="85" t="s">
        <v>5146</v>
      </c>
      <c r="B437" s="88" t="s">
        <v>2537</v>
      </c>
      <c r="C437" s="88" t="s">
        <v>2538</v>
      </c>
      <c r="D437" s="89">
        <v>53</v>
      </c>
      <c r="F437" s="98">
        <f t="shared" si="6"/>
        <v>0.053</v>
      </c>
      <c r="I437" s="98">
        <v>0.053</v>
      </c>
    </row>
    <row r="438" spans="1:9" ht="12.75" hidden="1" outlineLevel="4">
      <c r="A438" s="85" t="s">
        <v>5147</v>
      </c>
      <c r="B438" s="88" t="s">
        <v>4693</v>
      </c>
      <c r="C438" s="88" t="s">
        <v>4694</v>
      </c>
      <c r="D438" s="89">
        <v>2186</v>
      </c>
      <c r="F438" s="98">
        <f t="shared" si="6"/>
        <v>2.186</v>
      </c>
      <c r="I438" s="98">
        <v>2.186</v>
      </c>
    </row>
    <row r="439" spans="1:9" ht="12.75" hidden="1" outlineLevel="4">
      <c r="A439" s="85" t="s">
        <v>5148</v>
      </c>
      <c r="B439" s="88" t="s">
        <v>2477</v>
      </c>
      <c r="C439" s="88" t="s">
        <v>2478</v>
      </c>
      <c r="D439" s="89">
        <v>-1120</v>
      </c>
      <c r="F439" s="98">
        <f t="shared" si="6"/>
        <v>-1.12</v>
      </c>
      <c r="I439" s="98">
        <v>-1.12</v>
      </c>
    </row>
    <row r="440" spans="1:9" ht="12.75" hidden="1" outlineLevel="4">
      <c r="A440" s="85" t="s">
        <v>5149</v>
      </c>
      <c r="B440" s="88" t="s">
        <v>2480</v>
      </c>
      <c r="C440" s="88" t="s">
        <v>2481</v>
      </c>
      <c r="D440" s="89">
        <v>-1120</v>
      </c>
      <c r="F440" s="98">
        <f t="shared" si="6"/>
        <v>-1.12</v>
      </c>
      <c r="I440" s="98">
        <v>-1.12</v>
      </c>
    </row>
    <row r="441" spans="1:9" ht="12.75" hidden="1" outlineLevel="3" collapsed="1">
      <c r="A441" s="85" t="s">
        <v>2398</v>
      </c>
      <c r="B441" s="90" t="s">
        <v>5150</v>
      </c>
      <c r="C441" s="90" t="s">
        <v>5151</v>
      </c>
      <c r="D441" s="91">
        <v>-1</v>
      </c>
      <c r="F441" s="98">
        <f t="shared" si="6"/>
        <v>-0.001</v>
      </c>
      <c r="I441" s="98">
        <v>-0.001</v>
      </c>
    </row>
    <row r="442" spans="1:9" ht="12.75" hidden="1" outlineLevel="4">
      <c r="A442" s="85" t="s">
        <v>5152</v>
      </c>
      <c r="B442" s="88" t="s">
        <v>2404</v>
      </c>
      <c r="C442" s="88" t="s">
        <v>2405</v>
      </c>
      <c r="D442" s="89">
        <v>42973</v>
      </c>
      <c r="F442" s="98">
        <f t="shared" si="6"/>
        <v>42.973</v>
      </c>
      <c r="I442" s="98">
        <v>42.973</v>
      </c>
    </row>
    <row r="443" spans="1:9" ht="12.75" hidden="1" outlineLevel="4">
      <c r="A443" s="85" t="s">
        <v>5153</v>
      </c>
      <c r="B443" s="88" t="s">
        <v>2407</v>
      </c>
      <c r="C443" s="88" t="s">
        <v>2408</v>
      </c>
      <c r="D443" s="89">
        <v>-68</v>
      </c>
      <c r="F443" s="98">
        <f t="shared" si="6"/>
        <v>-0.068</v>
      </c>
      <c r="I443" s="98">
        <v>-0.068</v>
      </c>
    </row>
    <row r="444" spans="1:9" ht="12.75" hidden="1" outlineLevel="4">
      <c r="A444" s="85" t="s">
        <v>5154</v>
      </c>
      <c r="B444" s="88" t="s">
        <v>2410</v>
      </c>
      <c r="C444" s="88" t="s">
        <v>2411</v>
      </c>
      <c r="D444" s="89">
        <v>358</v>
      </c>
      <c r="F444" s="98">
        <f t="shared" si="6"/>
        <v>0.358</v>
      </c>
      <c r="I444" s="98">
        <v>0.358</v>
      </c>
    </row>
    <row r="445" spans="1:9" ht="12.75" hidden="1" outlineLevel="4">
      <c r="A445" s="85" t="s">
        <v>5155</v>
      </c>
      <c r="B445" s="88" t="s">
        <v>2489</v>
      </c>
      <c r="C445" s="88" t="s">
        <v>2490</v>
      </c>
      <c r="D445" s="89">
        <v>100</v>
      </c>
      <c r="F445" s="98">
        <f t="shared" si="6"/>
        <v>0.1</v>
      </c>
      <c r="I445" s="98">
        <v>0.1</v>
      </c>
    </row>
    <row r="446" spans="1:9" ht="12.75" hidden="1" outlineLevel="4">
      <c r="A446" s="85" t="s">
        <v>5156</v>
      </c>
      <c r="B446" s="88" t="s">
        <v>2419</v>
      </c>
      <c r="C446" s="88" t="s">
        <v>2420</v>
      </c>
      <c r="D446" s="89">
        <v>250</v>
      </c>
      <c r="F446" s="98">
        <f t="shared" si="6"/>
        <v>0.25</v>
      </c>
      <c r="I446" s="98">
        <v>0.25</v>
      </c>
    </row>
    <row r="447" spans="1:9" ht="12.75" hidden="1" outlineLevel="4">
      <c r="A447" s="85" t="s">
        <v>5157</v>
      </c>
      <c r="B447" s="88" t="s">
        <v>5097</v>
      </c>
      <c r="C447" s="88" t="s">
        <v>5098</v>
      </c>
      <c r="D447" s="89">
        <v>35604</v>
      </c>
      <c r="F447" s="98">
        <f t="shared" si="6"/>
        <v>35.604</v>
      </c>
      <c r="I447" s="98">
        <v>35.604</v>
      </c>
    </row>
    <row r="448" spans="1:9" ht="12.75" hidden="1" outlineLevel="4">
      <c r="A448" s="85" t="s">
        <v>5158</v>
      </c>
      <c r="B448" s="88" t="s">
        <v>2501</v>
      </c>
      <c r="C448" s="88" t="s">
        <v>2502</v>
      </c>
      <c r="D448" s="89">
        <v>100</v>
      </c>
      <c r="F448" s="98">
        <f t="shared" si="6"/>
        <v>0.1</v>
      </c>
      <c r="I448" s="98">
        <v>0.1</v>
      </c>
    </row>
    <row r="449" spans="1:9" ht="12.75" hidden="1" outlineLevel="4">
      <c r="A449" s="85" t="s">
        <v>5159</v>
      </c>
      <c r="B449" s="88" t="s">
        <v>2537</v>
      </c>
      <c r="C449" s="88" t="s">
        <v>2538</v>
      </c>
      <c r="D449" s="89">
        <v>538606</v>
      </c>
      <c r="F449" s="98">
        <f t="shared" si="6"/>
        <v>538.606</v>
      </c>
      <c r="I449" s="98">
        <v>538.606</v>
      </c>
    </row>
    <row r="450" spans="1:9" ht="12.75" hidden="1" outlineLevel="4">
      <c r="A450" s="85" t="s">
        <v>5160</v>
      </c>
      <c r="B450" s="88" t="s">
        <v>5161</v>
      </c>
      <c r="C450" s="88" t="s">
        <v>5162</v>
      </c>
      <c r="D450" s="89">
        <v>137916</v>
      </c>
      <c r="F450" s="98">
        <f t="shared" si="6"/>
        <v>137.916</v>
      </c>
      <c r="I450" s="98">
        <v>137.916</v>
      </c>
    </row>
    <row r="451" spans="1:9" ht="12.75" hidden="1" outlineLevel="4">
      <c r="A451" s="85" t="s">
        <v>5163</v>
      </c>
      <c r="B451" s="88" t="s">
        <v>5164</v>
      </c>
      <c r="C451" s="88" t="s">
        <v>5165</v>
      </c>
      <c r="D451" s="89">
        <v>17578</v>
      </c>
      <c r="F451" s="98">
        <f t="shared" si="6"/>
        <v>17.578</v>
      </c>
      <c r="I451" s="98">
        <v>17.578</v>
      </c>
    </row>
    <row r="452" spans="1:9" ht="12.75" hidden="1" outlineLevel="4">
      <c r="A452" s="85" t="s">
        <v>5166</v>
      </c>
      <c r="B452" s="88" t="s">
        <v>5104</v>
      </c>
      <c r="C452" s="88" t="s">
        <v>5105</v>
      </c>
      <c r="D452" s="89">
        <v>243742</v>
      </c>
      <c r="F452" s="98">
        <f t="shared" si="6"/>
        <v>243.742</v>
      </c>
      <c r="I452" s="98">
        <v>243.742</v>
      </c>
    </row>
    <row r="453" spans="1:9" ht="12.75" hidden="1" outlineLevel="4">
      <c r="A453" s="85" t="s">
        <v>5167</v>
      </c>
      <c r="B453" s="88" t="s">
        <v>2507</v>
      </c>
      <c r="C453" s="88" t="s">
        <v>2508</v>
      </c>
      <c r="D453" s="89">
        <v>2836</v>
      </c>
      <c r="F453" s="98">
        <f t="shared" si="6"/>
        <v>2.836</v>
      </c>
      <c r="I453" s="98">
        <v>2.836</v>
      </c>
    </row>
    <row r="454" spans="1:9" ht="12.75" hidden="1" outlineLevel="4">
      <c r="A454" s="85" t="s">
        <v>1572</v>
      </c>
      <c r="B454" s="88" t="s">
        <v>2510</v>
      </c>
      <c r="C454" s="88" t="s">
        <v>2511</v>
      </c>
      <c r="D454" s="89">
        <v>5409</v>
      </c>
      <c r="F454" s="98">
        <f aca="true" t="shared" si="7" ref="F454:F517">D454/1000</f>
        <v>5.409</v>
      </c>
      <c r="I454" s="98">
        <v>5.409</v>
      </c>
    </row>
    <row r="455" spans="1:9" ht="12.75" hidden="1" outlineLevel="4">
      <c r="A455" s="85" t="s">
        <v>1573</v>
      </c>
      <c r="B455" s="88" t="s">
        <v>2437</v>
      </c>
      <c r="C455" s="88" t="s">
        <v>2438</v>
      </c>
      <c r="D455" s="89">
        <v>5319</v>
      </c>
      <c r="F455" s="98">
        <f t="shared" si="7"/>
        <v>5.319</v>
      </c>
      <c r="I455" s="98">
        <v>5.319</v>
      </c>
    </row>
    <row r="456" spans="1:9" ht="12.75" hidden="1" outlineLevel="4">
      <c r="A456" s="85" t="s">
        <v>1574</v>
      </c>
      <c r="B456" s="88" t="s">
        <v>4693</v>
      </c>
      <c r="C456" s="88" t="s">
        <v>4694</v>
      </c>
      <c r="D456" s="89">
        <v>17953</v>
      </c>
      <c r="F456" s="98">
        <f t="shared" si="7"/>
        <v>17.953</v>
      </c>
      <c r="I456" s="98">
        <v>17.953</v>
      </c>
    </row>
    <row r="457" spans="1:9" ht="12.75" hidden="1" outlineLevel="4">
      <c r="A457" s="85" t="s">
        <v>1575</v>
      </c>
      <c r="B457" s="88" t="s">
        <v>2522</v>
      </c>
      <c r="C457" s="88" t="s">
        <v>2523</v>
      </c>
      <c r="D457" s="89">
        <v>11</v>
      </c>
      <c r="F457" s="98">
        <f t="shared" si="7"/>
        <v>0.011</v>
      </c>
      <c r="I457" s="98">
        <v>0.011</v>
      </c>
    </row>
    <row r="458" spans="1:9" ht="12.75" hidden="1" outlineLevel="4">
      <c r="A458" s="85" t="s">
        <v>1576</v>
      </c>
      <c r="B458" s="88" t="s">
        <v>4696</v>
      </c>
      <c r="C458" s="88" t="s">
        <v>4697</v>
      </c>
      <c r="D458" s="89">
        <v>24330</v>
      </c>
      <c r="F458" s="98">
        <f t="shared" si="7"/>
        <v>24.33</v>
      </c>
      <c r="I458" s="98">
        <v>24.33</v>
      </c>
    </row>
    <row r="459" spans="1:9" ht="12.75" hidden="1" outlineLevel="4">
      <c r="A459" s="85" t="s">
        <v>1577</v>
      </c>
      <c r="B459" s="88" t="s">
        <v>4699</v>
      </c>
      <c r="C459" s="88" t="s">
        <v>4700</v>
      </c>
      <c r="D459" s="89">
        <v>1902</v>
      </c>
      <c r="F459" s="98">
        <f t="shared" si="7"/>
        <v>1.902</v>
      </c>
      <c r="I459" s="98">
        <v>1.902</v>
      </c>
    </row>
    <row r="460" spans="1:9" ht="12.75" hidden="1" outlineLevel="4">
      <c r="A460" s="85" t="s">
        <v>1578</v>
      </c>
      <c r="B460" s="88" t="s">
        <v>2562</v>
      </c>
      <c r="C460" s="88" t="s">
        <v>2563</v>
      </c>
      <c r="D460" s="89">
        <v>1162</v>
      </c>
      <c r="F460" s="98">
        <f t="shared" si="7"/>
        <v>1.162</v>
      </c>
      <c r="I460" s="98">
        <v>1.162</v>
      </c>
    </row>
    <row r="461" spans="1:9" ht="12.75" hidden="1" outlineLevel="4">
      <c r="A461" s="85" t="s">
        <v>1579</v>
      </c>
      <c r="B461" s="88" t="s">
        <v>2477</v>
      </c>
      <c r="C461" s="88" t="s">
        <v>2478</v>
      </c>
      <c r="D461" s="89">
        <v>-2015039</v>
      </c>
      <c r="F461" s="98">
        <f t="shared" si="7"/>
        <v>-2015.039</v>
      </c>
      <c r="I461" s="98">
        <v>-2015.039</v>
      </c>
    </row>
    <row r="462" spans="1:9" ht="12.75" hidden="1" outlineLevel="4">
      <c r="A462" s="85" t="s">
        <v>1580</v>
      </c>
      <c r="B462" s="88" t="s">
        <v>2480</v>
      </c>
      <c r="C462" s="88" t="s">
        <v>2481</v>
      </c>
      <c r="D462" s="89">
        <v>-882306</v>
      </c>
      <c r="F462" s="98">
        <f t="shared" si="7"/>
        <v>-882.306</v>
      </c>
      <c r="I462" s="98">
        <v>-882.306</v>
      </c>
    </row>
    <row r="463" spans="1:9" ht="12.75" hidden="1" outlineLevel="4">
      <c r="A463" s="85" t="s">
        <v>1581</v>
      </c>
      <c r="B463" s="88" t="s">
        <v>2483</v>
      </c>
      <c r="C463" s="88" t="s">
        <v>2484</v>
      </c>
      <c r="D463" s="89">
        <v>568444</v>
      </c>
      <c r="F463" s="98">
        <f t="shared" si="7"/>
        <v>568.444</v>
      </c>
      <c r="I463" s="98">
        <v>568.444</v>
      </c>
    </row>
    <row r="464" spans="1:9" ht="12.75" hidden="1" outlineLevel="4">
      <c r="A464" s="85" t="s">
        <v>1582</v>
      </c>
      <c r="B464" s="88" t="s">
        <v>2486</v>
      </c>
      <c r="C464" s="88" t="s">
        <v>2487</v>
      </c>
      <c r="D464" s="89">
        <v>118886</v>
      </c>
      <c r="F464" s="98">
        <f t="shared" si="7"/>
        <v>118.886</v>
      </c>
      <c r="I464" s="98">
        <v>118.886</v>
      </c>
    </row>
    <row r="465" spans="1:9" ht="12.75" hidden="1" outlineLevel="4">
      <c r="A465" s="85" t="s">
        <v>1583</v>
      </c>
      <c r="B465" s="88" t="s">
        <v>2773</v>
      </c>
      <c r="C465" s="88" t="s">
        <v>2774</v>
      </c>
      <c r="D465" s="89">
        <v>10000</v>
      </c>
      <c r="F465" s="98">
        <f t="shared" si="7"/>
        <v>10</v>
      </c>
      <c r="I465" s="98">
        <v>10</v>
      </c>
    </row>
    <row r="466" spans="1:9" ht="12.75" hidden="1" outlineLevel="4">
      <c r="A466" s="85" t="s">
        <v>1584</v>
      </c>
      <c r="B466" s="88" t="s">
        <v>2413</v>
      </c>
      <c r="C466" s="88" t="s">
        <v>2414</v>
      </c>
      <c r="D466" s="89">
        <v>-3929</v>
      </c>
      <c r="F466" s="98">
        <f t="shared" si="7"/>
        <v>-3.929</v>
      </c>
      <c r="I466" s="98">
        <v>-3.929</v>
      </c>
    </row>
    <row r="467" spans="1:9" ht="12.75" hidden="1" outlineLevel="4">
      <c r="A467" s="85" t="s">
        <v>1585</v>
      </c>
      <c r="B467" s="88" t="s">
        <v>2416</v>
      </c>
      <c r="C467" s="88" t="s">
        <v>2417</v>
      </c>
      <c r="D467" s="89">
        <v>100</v>
      </c>
      <c r="F467" s="98">
        <f t="shared" si="7"/>
        <v>0.1</v>
      </c>
      <c r="I467" s="98">
        <v>0.1</v>
      </c>
    </row>
    <row r="468" spans="1:9" ht="12.75" hidden="1" outlineLevel="4">
      <c r="A468" s="85" t="s">
        <v>1586</v>
      </c>
      <c r="B468" s="88" t="s">
        <v>2396</v>
      </c>
      <c r="C468" s="88" t="s">
        <v>2397</v>
      </c>
      <c r="D468" s="89">
        <v>327</v>
      </c>
      <c r="F468" s="98">
        <f t="shared" si="7"/>
        <v>0.327</v>
      </c>
      <c r="I468" s="98">
        <v>0.327</v>
      </c>
    </row>
    <row r="469" spans="1:9" ht="12.75" hidden="1" outlineLevel="4">
      <c r="A469" s="85" t="s">
        <v>1587</v>
      </c>
      <c r="B469" s="88" t="s">
        <v>2422</v>
      </c>
      <c r="C469" s="88" t="s">
        <v>2423</v>
      </c>
      <c r="D469" s="89">
        <v>200</v>
      </c>
      <c r="F469" s="98">
        <f t="shared" si="7"/>
        <v>0.2</v>
      </c>
      <c r="I469" s="98">
        <v>0.2</v>
      </c>
    </row>
    <row r="470" spans="1:9" ht="12.75" hidden="1" outlineLevel="4">
      <c r="A470" s="85" t="s">
        <v>1588</v>
      </c>
      <c r="B470" s="88" t="s">
        <v>2690</v>
      </c>
      <c r="C470" s="88" t="s">
        <v>2691</v>
      </c>
      <c r="D470" s="89">
        <v>100</v>
      </c>
      <c r="F470" s="98">
        <f t="shared" si="7"/>
        <v>0.1</v>
      </c>
      <c r="I470" s="98">
        <v>0.1</v>
      </c>
    </row>
    <row r="471" spans="1:9" ht="12.75" hidden="1" outlineLevel="4">
      <c r="A471" s="85" t="s">
        <v>1589</v>
      </c>
      <c r="B471" s="88" t="s">
        <v>2534</v>
      </c>
      <c r="C471" s="88" t="s">
        <v>2535</v>
      </c>
      <c r="D471" s="89">
        <v>1079450</v>
      </c>
      <c r="F471" s="98">
        <f t="shared" si="7"/>
        <v>1079.45</v>
      </c>
      <c r="I471" s="98">
        <v>1079.45</v>
      </c>
    </row>
    <row r="472" spans="1:9" ht="12.75" hidden="1" outlineLevel="4">
      <c r="A472" s="85" t="s">
        <v>1590</v>
      </c>
      <c r="B472" s="88" t="s">
        <v>1591</v>
      </c>
      <c r="C472" s="88" t="s">
        <v>1592</v>
      </c>
      <c r="D472" s="89">
        <v>120406</v>
      </c>
      <c r="F472" s="98">
        <f t="shared" si="7"/>
        <v>120.406</v>
      </c>
      <c r="I472" s="98">
        <v>120.406</v>
      </c>
    </row>
    <row r="473" spans="1:9" ht="12.75" hidden="1" outlineLevel="4">
      <c r="A473" s="85" t="s">
        <v>1593</v>
      </c>
      <c r="B473" s="88" t="s">
        <v>5101</v>
      </c>
      <c r="C473" s="88" t="s">
        <v>5102</v>
      </c>
      <c r="D473" s="89">
        <v>64347</v>
      </c>
      <c r="F473" s="98">
        <f t="shared" si="7"/>
        <v>64.347</v>
      </c>
      <c r="I473" s="98">
        <v>64.347</v>
      </c>
    </row>
    <row r="474" spans="1:9" ht="12.75" hidden="1" outlineLevel="4">
      <c r="A474" s="85" t="s">
        <v>1594</v>
      </c>
      <c r="B474" s="88" t="s">
        <v>1595</v>
      </c>
      <c r="C474" s="88" t="s">
        <v>1596</v>
      </c>
      <c r="D474" s="89">
        <v>8745</v>
      </c>
      <c r="F474" s="98">
        <f t="shared" si="7"/>
        <v>8.745</v>
      </c>
      <c r="I474" s="98">
        <v>8.745</v>
      </c>
    </row>
    <row r="475" spans="1:9" ht="12.75" hidden="1" outlineLevel="4">
      <c r="A475" s="85" t="s">
        <v>1597</v>
      </c>
      <c r="B475" s="88" t="s">
        <v>5140</v>
      </c>
      <c r="C475" s="88" t="s">
        <v>5141</v>
      </c>
      <c r="D475" s="89">
        <v>32263</v>
      </c>
      <c r="F475" s="98">
        <f t="shared" si="7"/>
        <v>32.263</v>
      </c>
      <c r="I475" s="98">
        <v>32.263</v>
      </c>
    </row>
    <row r="476" spans="1:9" ht="12.75" hidden="1" outlineLevel="4">
      <c r="A476" s="85" t="s">
        <v>1598</v>
      </c>
      <c r="B476" s="88" t="s">
        <v>1599</v>
      </c>
      <c r="C476" s="88" t="s">
        <v>1600</v>
      </c>
      <c r="D476" s="89">
        <v>17080</v>
      </c>
      <c r="F476" s="98">
        <f t="shared" si="7"/>
        <v>17.08</v>
      </c>
      <c r="I476" s="98">
        <v>17.08</v>
      </c>
    </row>
    <row r="477" spans="1:9" ht="12.75" hidden="1" outlineLevel="4">
      <c r="A477" s="85" t="s">
        <v>1601</v>
      </c>
      <c r="B477" s="88" t="s">
        <v>2434</v>
      </c>
      <c r="C477" s="88" t="s">
        <v>2435</v>
      </c>
      <c r="D477" s="89">
        <v>6090</v>
      </c>
      <c r="F477" s="98">
        <f t="shared" si="7"/>
        <v>6.09</v>
      </c>
      <c r="I477" s="98">
        <v>6.09</v>
      </c>
    </row>
    <row r="478" spans="1:9" ht="12.75" hidden="1" outlineLevel="4">
      <c r="A478" s="85" t="s">
        <v>1602</v>
      </c>
      <c r="B478" s="88" t="s">
        <v>2513</v>
      </c>
      <c r="C478" s="88" t="s">
        <v>2514</v>
      </c>
      <c r="D478" s="89">
        <v>7810</v>
      </c>
      <c r="F478" s="98">
        <f t="shared" si="7"/>
        <v>7.81</v>
      </c>
      <c r="I478" s="98">
        <v>7.81</v>
      </c>
    </row>
    <row r="479" spans="1:9" ht="12.75" hidden="1" outlineLevel="4">
      <c r="A479" s="85" t="s">
        <v>1603</v>
      </c>
      <c r="B479" s="88" t="s">
        <v>2516</v>
      </c>
      <c r="C479" s="88" t="s">
        <v>2517</v>
      </c>
      <c r="D479" s="89">
        <v>2312</v>
      </c>
      <c r="F479" s="98">
        <f t="shared" si="7"/>
        <v>2.312</v>
      </c>
      <c r="I479" s="98">
        <v>2.312</v>
      </c>
    </row>
    <row r="480" spans="1:9" ht="12.75" hidden="1" outlineLevel="4">
      <c r="A480" s="85" t="s">
        <v>1604</v>
      </c>
      <c r="B480" s="88" t="s">
        <v>2440</v>
      </c>
      <c r="C480" s="88" t="s">
        <v>2441</v>
      </c>
      <c r="D480" s="89">
        <v>8955</v>
      </c>
      <c r="F480" s="98">
        <f t="shared" si="7"/>
        <v>8.955</v>
      </c>
      <c r="I480" s="98">
        <v>8.955</v>
      </c>
    </row>
    <row r="481" spans="1:9" ht="12.75" hidden="1" outlineLevel="4">
      <c r="A481" s="85" t="s">
        <v>1605</v>
      </c>
      <c r="B481" s="88" t="s">
        <v>2443</v>
      </c>
      <c r="C481" s="88" t="s">
        <v>4691</v>
      </c>
      <c r="D481" s="89">
        <v>10890</v>
      </c>
      <c r="F481" s="98">
        <f t="shared" si="7"/>
        <v>10.89</v>
      </c>
      <c r="I481" s="98">
        <v>10.89</v>
      </c>
    </row>
    <row r="482" spans="1:9" ht="12.75" hidden="1" outlineLevel="4">
      <c r="A482" s="85" t="s">
        <v>1606</v>
      </c>
      <c r="B482" s="88" t="s">
        <v>2765</v>
      </c>
      <c r="C482" s="88" t="s">
        <v>2766</v>
      </c>
      <c r="D482" s="89">
        <v>13870</v>
      </c>
      <c r="F482" s="98">
        <f t="shared" si="7"/>
        <v>13.87</v>
      </c>
      <c r="I482" s="98">
        <v>13.87</v>
      </c>
    </row>
    <row r="483" spans="1:9" ht="12.75" hidden="1" outlineLevel="4">
      <c r="A483" s="85" t="s">
        <v>1607</v>
      </c>
      <c r="B483" s="88" t="s">
        <v>2525</v>
      </c>
      <c r="C483" s="88" t="s">
        <v>2526</v>
      </c>
      <c r="D483" s="89">
        <v>3342</v>
      </c>
      <c r="F483" s="98">
        <f t="shared" si="7"/>
        <v>3.342</v>
      </c>
      <c r="I483" s="98">
        <v>3.342</v>
      </c>
    </row>
    <row r="484" spans="1:9" ht="12.75" hidden="1" outlineLevel="4">
      <c r="A484" s="85" t="s">
        <v>1608</v>
      </c>
      <c r="B484" s="88" t="s">
        <v>4702</v>
      </c>
      <c r="C484" s="88" t="s">
        <v>4703</v>
      </c>
      <c r="D484" s="89">
        <v>1388</v>
      </c>
      <c r="F484" s="98">
        <f t="shared" si="7"/>
        <v>1.388</v>
      </c>
      <c r="I484" s="98">
        <v>1.388</v>
      </c>
    </row>
    <row r="485" spans="1:9" ht="12.75" hidden="1" outlineLevel="3" collapsed="1">
      <c r="A485" s="85" t="s">
        <v>2398</v>
      </c>
      <c r="B485" s="90" t="s">
        <v>1609</v>
      </c>
      <c r="C485" s="90" t="s">
        <v>1610</v>
      </c>
      <c r="D485" s="91">
        <v>249812</v>
      </c>
      <c r="F485" s="98">
        <f t="shared" si="7"/>
        <v>249.812</v>
      </c>
      <c r="I485" s="98">
        <v>249.812</v>
      </c>
    </row>
    <row r="486" spans="1:9" ht="12.75" outlineLevel="2" collapsed="1">
      <c r="A486" s="85" t="s">
        <v>2401</v>
      </c>
      <c r="B486" s="90" t="s">
        <v>1611</v>
      </c>
      <c r="C486" s="90" t="s">
        <v>2370</v>
      </c>
      <c r="D486" s="91">
        <v>263031</v>
      </c>
      <c r="F486" s="98">
        <f t="shared" si="7"/>
        <v>263.031</v>
      </c>
      <c r="I486" s="98">
        <v>263.031</v>
      </c>
    </row>
    <row r="487" spans="1:9" s="94" customFormat="1" ht="12.75" outlineLevel="1">
      <c r="A487" s="85" t="s">
        <v>766</v>
      </c>
      <c r="B487" s="92" t="s">
        <v>5926</v>
      </c>
      <c r="C487" s="92" t="s">
        <v>2369</v>
      </c>
      <c r="D487" s="93">
        <v>324530</v>
      </c>
      <c r="F487" s="98">
        <f t="shared" si="7"/>
        <v>324.53</v>
      </c>
      <c r="H487" s="94" t="s">
        <v>4917</v>
      </c>
      <c r="I487" s="98">
        <v>324.53</v>
      </c>
    </row>
    <row r="488" spans="1:9" ht="12.75" hidden="1" outlineLevel="4">
      <c r="A488" s="85" t="s">
        <v>1612</v>
      </c>
      <c r="B488" s="88" t="s">
        <v>2483</v>
      </c>
      <c r="C488" s="88" t="s">
        <v>2484</v>
      </c>
      <c r="D488" s="89">
        <v>90072</v>
      </c>
      <c r="F488" s="98">
        <f t="shared" si="7"/>
        <v>90.072</v>
      </c>
      <c r="I488" s="98">
        <v>90.072</v>
      </c>
    </row>
    <row r="489" spans="1:9" ht="12.75" hidden="1" outlineLevel="4">
      <c r="A489" s="85" t="s">
        <v>1613</v>
      </c>
      <c r="B489" s="88" t="s">
        <v>2404</v>
      </c>
      <c r="C489" s="88" t="s">
        <v>2405</v>
      </c>
      <c r="D489" s="89">
        <v>6644</v>
      </c>
      <c r="F489" s="98">
        <f t="shared" si="7"/>
        <v>6.644</v>
      </c>
      <c r="I489" s="98">
        <v>6.644</v>
      </c>
    </row>
    <row r="490" spans="1:9" ht="12.75" hidden="1" outlineLevel="4">
      <c r="A490" s="85" t="s">
        <v>1614</v>
      </c>
      <c r="B490" s="88" t="s">
        <v>2407</v>
      </c>
      <c r="C490" s="88" t="s">
        <v>2408</v>
      </c>
      <c r="D490" s="89">
        <v>-225</v>
      </c>
      <c r="F490" s="98">
        <f t="shared" si="7"/>
        <v>-0.225</v>
      </c>
      <c r="I490" s="98">
        <v>-0.225</v>
      </c>
    </row>
    <row r="491" spans="1:9" ht="12.75" hidden="1" outlineLevel="4">
      <c r="A491" s="85" t="s">
        <v>1615</v>
      </c>
      <c r="B491" s="88" t="s">
        <v>2410</v>
      </c>
      <c r="C491" s="88" t="s">
        <v>2411</v>
      </c>
      <c r="D491" s="89">
        <v>166</v>
      </c>
      <c r="F491" s="98">
        <f t="shared" si="7"/>
        <v>0.166</v>
      </c>
      <c r="I491" s="98">
        <v>0.166</v>
      </c>
    </row>
    <row r="492" spans="1:9" ht="12.75" hidden="1" outlineLevel="4">
      <c r="A492" s="85" t="s">
        <v>1616</v>
      </c>
      <c r="B492" s="88" t="s">
        <v>1617</v>
      </c>
      <c r="C492" s="88" t="s">
        <v>5220</v>
      </c>
      <c r="D492" s="89">
        <v>573</v>
      </c>
      <c r="F492" s="98">
        <f t="shared" si="7"/>
        <v>0.573</v>
      </c>
      <c r="I492" s="98">
        <v>0.573</v>
      </c>
    </row>
    <row r="493" spans="1:9" ht="12.75" hidden="1" outlineLevel="4">
      <c r="A493" s="85" t="s">
        <v>5221</v>
      </c>
      <c r="B493" s="88" t="s">
        <v>5222</v>
      </c>
      <c r="C493" s="88" t="s">
        <v>5179</v>
      </c>
      <c r="D493" s="89">
        <v>742</v>
      </c>
      <c r="F493" s="98">
        <f t="shared" si="7"/>
        <v>0.742</v>
      </c>
      <c r="I493" s="98">
        <v>0.742</v>
      </c>
    </row>
    <row r="494" spans="1:9" ht="12.75" hidden="1" outlineLevel="4">
      <c r="A494" s="85" t="s">
        <v>5180</v>
      </c>
      <c r="B494" s="88" t="s">
        <v>2489</v>
      </c>
      <c r="C494" s="88" t="s">
        <v>2490</v>
      </c>
      <c r="D494" s="89">
        <v>198</v>
      </c>
      <c r="F494" s="98">
        <f t="shared" si="7"/>
        <v>0.198</v>
      </c>
      <c r="I494" s="98">
        <v>0.198</v>
      </c>
    </row>
    <row r="495" spans="1:9" ht="12.75" hidden="1" outlineLevel="4">
      <c r="A495" s="85" t="s">
        <v>5181</v>
      </c>
      <c r="B495" s="88" t="s">
        <v>2428</v>
      </c>
      <c r="C495" s="88" t="s">
        <v>2429</v>
      </c>
      <c r="D495" s="89">
        <v>40111</v>
      </c>
      <c r="F495" s="98">
        <f t="shared" si="7"/>
        <v>40.111</v>
      </c>
      <c r="I495" s="98">
        <v>40.111</v>
      </c>
    </row>
    <row r="496" spans="1:9" ht="12.75" hidden="1" outlineLevel="4">
      <c r="A496" s="85" t="s">
        <v>5182</v>
      </c>
      <c r="B496" s="88" t="s">
        <v>5183</v>
      </c>
      <c r="C496" s="88" t="s">
        <v>5184</v>
      </c>
      <c r="D496" s="89">
        <v>-80000</v>
      </c>
      <c r="F496" s="98">
        <f t="shared" si="7"/>
        <v>-80</v>
      </c>
      <c r="I496" s="98">
        <v>-80</v>
      </c>
    </row>
    <row r="497" spans="1:9" ht="12.75" hidden="1" outlineLevel="4">
      <c r="A497" s="85" t="s">
        <v>5185</v>
      </c>
      <c r="B497" s="88" t="s">
        <v>4705</v>
      </c>
      <c r="C497" s="88" t="s">
        <v>4706</v>
      </c>
      <c r="D497" s="89">
        <v>-4000</v>
      </c>
      <c r="F497" s="98">
        <f t="shared" si="7"/>
        <v>-4</v>
      </c>
      <c r="I497" s="98">
        <v>-4</v>
      </c>
    </row>
    <row r="498" spans="1:9" ht="12.75" hidden="1" outlineLevel="4">
      <c r="A498" s="85" t="s">
        <v>5186</v>
      </c>
      <c r="B498" s="88" t="s">
        <v>2486</v>
      </c>
      <c r="C498" s="88" t="s">
        <v>2487</v>
      </c>
      <c r="D498" s="89">
        <v>18194</v>
      </c>
      <c r="F498" s="98">
        <f t="shared" si="7"/>
        <v>18.194</v>
      </c>
      <c r="I498" s="98">
        <v>18.194</v>
      </c>
    </row>
    <row r="499" spans="1:9" ht="12.75" hidden="1" outlineLevel="4">
      <c r="A499" s="85" t="s">
        <v>5187</v>
      </c>
      <c r="B499" s="88" t="s">
        <v>2413</v>
      </c>
      <c r="C499" s="88" t="s">
        <v>2414</v>
      </c>
      <c r="D499" s="89">
        <v>-329</v>
      </c>
      <c r="F499" s="98">
        <f t="shared" si="7"/>
        <v>-0.329</v>
      </c>
      <c r="I499" s="98">
        <v>-0.329</v>
      </c>
    </row>
    <row r="500" spans="1:9" ht="12.75" hidden="1" outlineLevel="4">
      <c r="A500" s="85" t="s">
        <v>5188</v>
      </c>
      <c r="B500" s="88" t="s">
        <v>2578</v>
      </c>
      <c r="C500" s="88" t="s">
        <v>2579</v>
      </c>
      <c r="D500" s="89">
        <v>154</v>
      </c>
      <c r="F500" s="98">
        <f t="shared" si="7"/>
        <v>0.154</v>
      </c>
      <c r="I500" s="98">
        <v>0.154</v>
      </c>
    </row>
    <row r="501" spans="1:9" ht="12.75" hidden="1" outlineLevel="4">
      <c r="A501" s="85" t="s">
        <v>5189</v>
      </c>
      <c r="B501" s="88" t="s">
        <v>2396</v>
      </c>
      <c r="C501" s="88" t="s">
        <v>2397</v>
      </c>
      <c r="D501" s="89">
        <v>284</v>
      </c>
      <c r="F501" s="98">
        <f t="shared" si="7"/>
        <v>0.284</v>
      </c>
      <c r="I501" s="98">
        <v>0.284</v>
      </c>
    </row>
    <row r="502" spans="1:9" ht="12.75" hidden="1" outlineLevel="4">
      <c r="A502" s="85" t="s">
        <v>5190</v>
      </c>
      <c r="B502" s="88" t="s">
        <v>2422</v>
      </c>
      <c r="C502" s="88" t="s">
        <v>2423</v>
      </c>
      <c r="D502" s="89">
        <v>2759</v>
      </c>
      <c r="F502" s="98">
        <f t="shared" si="7"/>
        <v>2.759</v>
      </c>
      <c r="I502" s="98">
        <v>2.759</v>
      </c>
    </row>
    <row r="503" spans="1:9" ht="12.75" hidden="1" outlineLevel="4">
      <c r="A503" s="85" t="s">
        <v>5191</v>
      </c>
      <c r="B503" s="88" t="s">
        <v>2690</v>
      </c>
      <c r="C503" s="88" t="s">
        <v>2691</v>
      </c>
      <c r="D503" s="89">
        <v>431</v>
      </c>
      <c r="F503" s="98">
        <f t="shared" si="7"/>
        <v>0.431</v>
      </c>
      <c r="I503" s="98">
        <v>0.431</v>
      </c>
    </row>
    <row r="504" spans="1:9" ht="12.75" hidden="1" outlineLevel="4">
      <c r="A504" s="85" t="s">
        <v>5192</v>
      </c>
      <c r="B504" s="88" t="s">
        <v>2534</v>
      </c>
      <c r="C504" s="88" t="s">
        <v>2535</v>
      </c>
      <c r="D504" s="89">
        <v>3981</v>
      </c>
      <c r="F504" s="98">
        <f t="shared" si="7"/>
        <v>3.981</v>
      </c>
      <c r="I504" s="98">
        <v>3.981</v>
      </c>
    </row>
    <row r="505" spans="1:9" ht="12.75" hidden="1" outlineLevel="4">
      <c r="A505" s="85" t="s">
        <v>5193</v>
      </c>
      <c r="B505" s="88" t="s">
        <v>2501</v>
      </c>
      <c r="C505" s="88" t="s">
        <v>2502</v>
      </c>
      <c r="D505" s="89">
        <v>250</v>
      </c>
      <c r="F505" s="98">
        <f t="shared" si="7"/>
        <v>0.25</v>
      </c>
      <c r="I505" s="98">
        <v>0.25</v>
      </c>
    </row>
    <row r="506" spans="1:9" ht="12.75" hidden="1" outlineLevel="4">
      <c r="A506" s="85" t="s">
        <v>5194</v>
      </c>
      <c r="B506" s="88" t="s">
        <v>2504</v>
      </c>
      <c r="C506" s="88" t="s">
        <v>2505</v>
      </c>
      <c r="D506" s="89">
        <v>104</v>
      </c>
      <c r="F506" s="98">
        <f t="shared" si="7"/>
        <v>0.104</v>
      </c>
      <c r="I506" s="98">
        <v>0.104</v>
      </c>
    </row>
    <row r="507" spans="1:9" ht="12.75" hidden="1" outlineLevel="4">
      <c r="A507" s="85" t="s">
        <v>5195</v>
      </c>
      <c r="B507" s="88" t="s">
        <v>2759</v>
      </c>
      <c r="C507" s="88" t="s">
        <v>2760</v>
      </c>
      <c r="D507" s="89">
        <v>7190</v>
      </c>
      <c r="F507" s="98">
        <f t="shared" si="7"/>
        <v>7.19</v>
      </c>
      <c r="I507" s="98">
        <v>7.19</v>
      </c>
    </row>
    <row r="508" spans="1:9" ht="12.75" hidden="1" outlineLevel="4">
      <c r="A508" s="85" t="s">
        <v>5196</v>
      </c>
      <c r="B508" s="88" t="s">
        <v>2431</v>
      </c>
      <c r="C508" s="88" t="s">
        <v>2432</v>
      </c>
      <c r="D508" s="89">
        <v>18334</v>
      </c>
      <c r="F508" s="98">
        <f t="shared" si="7"/>
        <v>18.334</v>
      </c>
      <c r="I508" s="98">
        <v>18.334</v>
      </c>
    </row>
    <row r="509" spans="1:9" ht="12.75" hidden="1" outlineLevel="3" collapsed="1">
      <c r="A509" s="85" t="s">
        <v>2398</v>
      </c>
      <c r="B509" s="90" t="s">
        <v>5197</v>
      </c>
      <c r="C509" s="90" t="s">
        <v>5198</v>
      </c>
      <c r="D509" s="91">
        <v>105633</v>
      </c>
      <c r="F509" s="98">
        <f t="shared" si="7"/>
        <v>105.633</v>
      </c>
      <c r="I509" s="98">
        <v>105.633</v>
      </c>
    </row>
    <row r="510" spans="1:9" ht="12.75" hidden="1" outlineLevel="4">
      <c r="A510" s="85" t="s">
        <v>5199</v>
      </c>
      <c r="B510" s="88" t="s">
        <v>2404</v>
      </c>
      <c r="C510" s="88" t="s">
        <v>2405</v>
      </c>
      <c r="D510" s="89">
        <v>9963</v>
      </c>
      <c r="F510" s="98">
        <f t="shared" si="7"/>
        <v>9.963</v>
      </c>
      <c r="I510" s="98">
        <v>9.963</v>
      </c>
    </row>
    <row r="511" spans="1:9" ht="12.75" hidden="1" outlineLevel="4">
      <c r="A511" s="85" t="s">
        <v>5200</v>
      </c>
      <c r="B511" s="88" t="s">
        <v>2407</v>
      </c>
      <c r="C511" s="88" t="s">
        <v>2408</v>
      </c>
      <c r="D511" s="89">
        <v>-778</v>
      </c>
      <c r="F511" s="98">
        <f t="shared" si="7"/>
        <v>-0.778</v>
      </c>
      <c r="I511" s="98">
        <v>-0.778</v>
      </c>
    </row>
    <row r="512" spans="1:9" ht="12.75" hidden="1" outlineLevel="4">
      <c r="A512" s="85" t="s">
        <v>5201</v>
      </c>
      <c r="B512" s="88" t="s">
        <v>2410</v>
      </c>
      <c r="C512" s="88" t="s">
        <v>2411</v>
      </c>
      <c r="D512" s="89">
        <v>484</v>
      </c>
      <c r="F512" s="98">
        <f t="shared" si="7"/>
        <v>0.484</v>
      </c>
      <c r="I512" s="98">
        <v>0.484</v>
      </c>
    </row>
    <row r="513" spans="1:9" ht="12.75" hidden="1" outlineLevel="4">
      <c r="A513" s="85" t="s">
        <v>5202</v>
      </c>
      <c r="B513" s="88" t="s">
        <v>5203</v>
      </c>
      <c r="C513" s="88" t="s">
        <v>5204</v>
      </c>
      <c r="D513" s="89">
        <v>2798</v>
      </c>
      <c r="F513" s="98">
        <f t="shared" si="7"/>
        <v>2.798</v>
      </c>
      <c r="I513" s="98">
        <v>2.798</v>
      </c>
    </row>
    <row r="514" spans="1:9" ht="12.75" hidden="1" outlineLevel="4">
      <c r="A514" s="85" t="s">
        <v>5205</v>
      </c>
      <c r="B514" s="88" t="s">
        <v>5206</v>
      </c>
      <c r="C514" s="88" t="s">
        <v>5207</v>
      </c>
      <c r="D514" s="89">
        <v>212</v>
      </c>
      <c r="F514" s="98">
        <f t="shared" si="7"/>
        <v>0.212</v>
      </c>
      <c r="I514" s="98">
        <v>0.212</v>
      </c>
    </row>
    <row r="515" spans="1:9" ht="12.75" hidden="1" outlineLevel="4">
      <c r="A515" s="85" t="s">
        <v>5208</v>
      </c>
      <c r="B515" s="88" t="s">
        <v>2645</v>
      </c>
      <c r="C515" s="88" t="s">
        <v>2646</v>
      </c>
      <c r="D515" s="89">
        <v>600</v>
      </c>
      <c r="F515" s="98">
        <f t="shared" si="7"/>
        <v>0.6</v>
      </c>
      <c r="I515" s="98">
        <v>0.6</v>
      </c>
    </row>
    <row r="516" spans="1:9" ht="12.75" hidden="1" outlineLevel="4">
      <c r="A516" s="85" t="s">
        <v>5209</v>
      </c>
      <c r="B516" s="88" t="s">
        <v>5210</v>
      </c>
      <c r="C516" s="88" t="s">
        <v>5211</v>
      </c>
      <c r="D516" s="89">
        <v>100000</v>
      </c>
      <c r="F516" s="98">
        <f t="shared" si="7"/>
        <v>100</v>
      </c>
      <c r="I516" s="98">
        <v>100</v>
      </c>
    </row>
    <row r="517" spans="1:9" ht="12.75" hidden="1" outlineLevel="4">
      <c r="A517" s="85" t="s">
        <v>5212</v>
      </c>
      <c r="B517" s="88" t="s">
        <v>2396</v>
      </c>
      <c r="C517" s="88" t="s">
        <v>2397</v>
      </c>
      <c r="D517" s="89">
        <v>1846</v>
      </c>
      <c r="F517" s="98">
        <f t="shared" si="7"/>
        <v>1.846</v>
      </c>
      <c r="I517" s="98">
        <v>1.846</v>
      </c>
    </row>
    <row r="518" spans="1:9" ht="12.75" hidden="1" outlineLevel="4">
      <c r="A518" s="85" t="s">
        <v>5213</v>
      </c>
      <c r="B518" s="88" t="s">
        <v>2422</v>
      </c>
      <c r="C518" s="88" t="s">
        <v>2423</v>
      </c>
      <c r="D518" s="89">
        <v>3500</v>
      </c>
      <c r="F518" s="98">
        <f aca="true" t="shared" si="8" ref="F518:F581">D518/1000</f>
        <v>3.5</v>
      </c>
      <c r="I518" s="98">
        <v>3.5</v>
      </c>
    </row>
    <row r="519" spans="1:9" ht="12.75" hidden="1" outlineLevel="4">
      <c r="A519" s="85" t="s">
        <v>5214</v>
      </c>
      <c r="B519" s="88" t="s">
        <v>2690</v>
      </c>
      <c r="C519" s="88" t="s">
        <v>2691</v>
      </c>
      <c r="D519" s="89">
        <v>500</v>
      </c>
      <c r="F519" s="98">
        <f t="shared" si="8"/>
        <v>0.5</v>
      </c>
      <c r="I519" s="98">
        <v>0.5</v>
      </c>
    </row>
    <row r="520" spans="1:9" ht="12.75" hidden="1" outlineLevel="4">
      <c r="A520" s="85" t="s">
        <v>3073</v>
      </c>
      <c r="B520" s="88" t="s">
        <v>3074</v>
      </c>
      <c r="C520" s="88" t="s">
        <v>3075</v>
      </c>
      <c r="D520" s="89">
        <v>189610</v>
      </c>
      <c r="F520" s="98">
        <f t="shared" si="8"/>
        <v>189.61</v>
      </c>
      <c r="I520" s="98">
        <v>189.61</v>
      </c>
    </row>
    <row r="521" spans="1:9" ht="12.75" hidden="1" outlineLevel="4">
      <c r="A521" s="85" t="s">
        <v>3076</v>
      </c>
      <c r="B521" s="88" t="s">
        <v>2428</v>
      </c>
      <c r="C521" s="88" t="s">
        <v>2429</v>
      </c>
      <c r="D521" s="89">
        <v>2000</v>
      </c>
      <c r="F521" s="98">
        <f t="shared" si="8"/>
        <v>2</v>
      </c>
      <c r="I521" s="98">
        <v>2</v>
      </c>
    </row>
    <row r="522" spans="1:9" ht="12.75" hidden="1" outlineLevel="4">
      <c r="A522" s="85" t="s">
        <v>3077</v>
      </c>
      <c r="B522" s="88" t="s">
        <v>2431</v>
      </c>
      <c r="C522" s="88" t="s">
        <v>2432</v>
      </c>
      <c r="D522" s="89">
        <v>144000</v>
      </c>
      <c r="F522" s="98">
        <f t="shared" si="8"/>
        <v>144</v>
      </c>
      <c r="I522" s="98">
        <v>144</v>
      </c>
    </row>
    <row r="523" spans="1:9" ht="12.75" hidden="1" outlineLevel="4">
      <c r="A523" s="85" t="s">
        <v>3078</v>
      </c>
      <c r="B523" s="88" t="s">
        <v>3079</v>
      </c>
      <c r="C523" s="88" t="s">
        <v>3080</v>
      </c>
      <c r="D523" s="89">
        <v>-80000</v>
      </c>
      <c r="F523" s="98">
        <f t="shared" si="8"/>
        <v>-80</v>
      </c>
      <c r="I523" s="98">
        <v>-80</v>
      </c>
    </row>
    <row r="524" spans="1:9" ht="12.75" hidden="1" outlineLevel="4">
      <c r="A524" s="85" t="s">
        <v>3081</v>
      </c>
      <c r="B524" s="88" t="s">
        <v>3082</v>
      </c>
      <c r="C524" s="88" t="s">
        <v>3083</v>
      </c>
      <c r="D524" s="89">
        <v>-112000</v>
      </c>
      <c r="F524" s="98">
        <f t="shared" si="8"/>
        <v>-112</v>
      </c>
      <c r="I524" s="98">
        <v>-112</v>
      </c>
    </row>
    <row r="525" spans="1:9" ht="12.75" hidden="1" outlineLevel="4">
      <c r="A525" s="85" t="s">
        <v>3084</v>
      </c>
      <c r="B525" s="88" t="s">
        <v>3085</v>
      </c>
      <c r="C525" s="88" t="s">
        <v>3086</v>
      </c>
      <c r="D525" s="89">
        <v>-4000</v>
      </c>
      <c r="F525" s="98">
        <f t="shared" si="8"/>
        <v>-4</v>
      </c>
      <c r="I525" s="98">
        <v>-4</v>
      </c>
    </row>
    <row r="526" spans="1:9" ht="12.75" hidden="1" outlineLevel="4">
      <c r="A526" s="85" t="s">
        <v>3087</v>
      </c>
      <c r="B526" s="88" t="s">
        <v>2528</v>
      </c>
      <c r="C526" s="88" t="s">
        <v>2529</v>
      </c>
      <c r="D526" s="89">
        <v>-12000</v>
      </c>
      <c r="F526" s="98">
        <f t="shared" si="8"/>
        <v>-12</v>
      </c>
      <c r="I526" s="98">
        <v>-12</v>
      </c>
    </row>
    <row r="527" spans="1:9" ht="12.75" hidden="1" outlineLevel="4">
      <c r="A527" s="85" t="s">
        <v>3088</v>
      </c>
      <c r="B527" s="88" t="s">
        <v>3089</v>
      </c>
      <c r="C527" s="88" t="s">
        <v>3090</v>
      </c>
      <c r="D527" s="89">
        <v>-4950</v>
      </c>
      <c r="F527" s="98">
        <f t="shared" si="8"/>
        <v>-4.95</v>
      </c>
      <c r="I527" s="98">
        <v>-4.95</v>
      </c>
    </row>
    <row r="528" spans="1:9" ht="12.75" hidden="1" outlineLevel="4">
      <c r="A528" s="85" t="s">
        <v>3091</v>
      </c>
      <c r="B528" s="88" t="s">
        <v>3092</v>
      </c>
      <c r="C528" s="88" t="s">
        <v>3093</v>
      </c>
      <c r="D528" s="89">
        <v>-37500</v>
      </c>
      <c r="F528" s="98">
        <f t="shared" si="8"/>
        <v>-37.5</v>
      </c>
      <c r="I528" s="98">
        <v>-37.5</v>
      </c>
    </row>
    <row r="529" spans="1:9" ht="12.75" hidden="1" outlineLevel="4">
      <c r="A529" s="85" t="s">
        <v>3094</v>
      </c>
      <c r="B529" s="88" t="s">
        <v>3095</v>
      </c>
      <c r="C529" s="88" t="s">
        <v>3096</v>
      </c>
      <c r="D529" s="89">
        <v>-195000</v>
      </c>
      <c r="F529" s="98">
        <f t="shared" si="8"/>
        <v>-195</v>
      </c>
      <c r="I529" s="98">
        <v>-195</v>
      </c>
    </row>
    <row r="530" spans="1:9" ht="12.75" hidden="1" outlineLevel="4">
      <c r="A530" s="85" t="s">
        <v>3097</v>
      </c>
      <c r="B530" s="88" t="s">
        <v>3098</v>
      </c>
      <c r="C530" s="88" t="s">
        <v>5184</v>
      </c>
      <c r="D530" s="89">
        <v>12826</v>
      </c>
      <c r="F530" s="98">
        <f t="shared" si="8"/>
        <v>12.826</v>
      </c>
      <c r="I530" s="98">
        <v>12.826</v>
      </c>
    </row>
    <row r="531" spans="1:9" ht="12.75" hidden="1" outlineLevel="4">
      <c r="A531" s="85" t="s">
        <v>3099</v>
      </c>
      <c r="B531" s="88" t="s">
        <v>2483</v>
      </c>
      <c r="C531" s="88" t="s">
        <v>2484</v>
      </c>
      <c r="D531" s="89">
        <v>167527</v>
      </c>
      <c r="F531" s="98">
        <f t="shared" si="8"/>
        <v>167.527</v>
      </c>
      <c r="I531" s="98">
        <v>167.527</v>
      </c>
    </row>
    <row r="532" spans="1:9" ht="12.75" hidden="1" outlineLevel="4">
      <c r="A532" s="85" t="s">
        <v>3100</v>
      </c>
      <c r="B532" s="88" t="s">
        <v>5089</v>
      </c>
      <c r="C532" s="88" t="s">
        <v>5090</v>
      </c>
      <c r="D532" s="89">
        <v>10873</v>
      </c>
      <c r="F532" s="98">
        <f t="shared" si="8"/>
        <v>10.873</v>
      </c>
      <c r="I532" s="98">
        <v>10.873</v>
      </c>
    </row>
    <row r="533" spans="1:9" ht="12.75" hidden="1" outlineLevel="4">
      <c r="A533" s="85" t="s">
        <v>3101</v>
      </c>
      <c r="B533" s="88" t="s">
        <v>2486</v>
      </c>
      <c r="C533" s="88" t="s">
        <v>2487</v>
      </c>
      <c r="D533" s="89">
        <v>29315</v>
      </c>
      <c r="F533" s="98">
        <f t="shared" si="8"/>
        <v>29.315</v>
      </c>
      <c r="I533" s="98">
        <v>29.315</v>
      </c>
    </row>
    <row r="534" spans="1:9" ht="12.75" hidden="1" outlineLevel="4">
      <c r="A534" s="85" t="s">
        <v>3102</v>
      </c>
      <c r="B534" s="88" t="s">
        <v>2413</v>
      </c>
      <c r="C534" s="88" t="s">
        <v>2414</v>
      </c>
      <c r="D534" s="89">
        <v>-625</v>
      </c>
      <c r="F534" s="98">
        <f t="shared" si="8"/>
        <v>-0.625</v>
      </c>
      <c r="I534" s="98">
        <v>-0.625</v>
      </c>
    </row>
    <row r="535" spans="1:9" ht="12.75" hidden="1" outlineLevel="4">
      <c r="A535" s="85" t="s">
        <v>3103</v>
      </c>
      <c r="B535" s="88" t="s">
        <v>1617</v>
      </c>
      <c r="C535" s="88" t="s">
        <v>5220</v>
      </c>
      <c r="D535" s="89">
        <v>3000</v>
      </c>
      <c r="F535" s="98">
        <f t="shared" si="8"/>
        <v>3</v>
      </c>
      <c r="I535" s="98">
        <v>3</v>
      </c>
    </row>
    <row r="536" spans="1:9" ht="12.75" hidden="1" outlineLevel="4">
      <c r="A536" s="85" t="s">
        <v>3104</v>
      </c>
      <c r="B536" s="88" t="s">
        <v>6360</v>
      </c>
      <c r="C536" s="88" t="s">
        <v>6361</v>
      </c>
      <c r="D536" s="89">
        <v>20361</v>
      </c>
      <c r="F536" s="98">
        <f t="shared" si="8"/>
        <v>20.361</v>
      </c>
      <c r="I536" s="98">
        <v>20.361</v>
      </c>
    </row>
    <row r="537" spans="1:9" ht="12.75" hidden="1" outlineLevel="4">
      <c r="A537" s="85" t="s">
        <v>3105</v>
      </c>
      <c r="B537" s="88" t="s">
        <v>3106</v>
      </c>
      <c r="C537" s="88" t="s">
        <v>3107</v>
      </c>
      <c r="D537" s="89">
        <v>76000</v>
      </c>
      <c r="F537" s="98">
        <f t="shared" si="8"/>
        <v>76</v>
      </c>
      <c r="I537" s="98">
        <v>76</v>
      </c>
    </row>
    <row r="538" spans="1:9" ht="12.75" hidden="1" outlineLevel="4">
      <c r="A538" s="85" t="s">
        <v>3108</v>
      </c>
      <c r="B538" s="88" t="s">
        <v>3109</v>
      </c>
      <c r="C538" s="88" t="s">
        <v>3110</v>
      </c>
      <c r="D538" s="89">
        <v>982</v>
      </c>
      <c r="F538" s="98">
        <f t="shared" si="8"/>
        <v>0.982</v>
      </c>
      <c r="I538" s="98">
        <v>0.982</v>
      </c>
    </row>
    <row r="539" spans="1:9" ht="12.75" hidden="1" outlineLevel="4">
      <c r="A539" s="85" t="s">
        <v>3111</v>
      </c>
      <c r="B539" s="88" t="s">
        <v>2534</v>
      </c>
      <c r="C539" s="88" t="s">
        <v>2535</v>
      </c>
      <c r="D539" s="89">
        <v>1000</v>
      </c>
      <c r="F539" s="98">
        <f t="shared" si="8"/>
        <v>1</v>
      </c>
      <c r="I539" s="98">
        <v>1</v>
      </c>
    </row>
    <row r="540" spans="1:9" ht="12.75" hidden="1" outlineLevel="4">
      <c r="A540" s="85" t="s">
        <v>3112</v>
      </c>
      <c r="B540" s="88" t="s">
        <v>3113</v>
      </c>
      <c r="C540" s="88" t="s">
        <v>3114</v>
      </c>
      <c r="D540" s="89">
        <v>750</v>
      </c>
      <c r="F540" s="98">
        <f t="shared" si="8"/>
        <v>0.75</v>
      </c>
      <c r="I540" s="98">
        <v>0.75</v>
      </c>
    </row>
    <row r="541" spans="1:9" ht="12.75" hidden="1" outlineLevel="4">
      <c r="A541" s="85" t="s">
        <v>3115</v>
      </c>
      <c r="B541" s="88" t="s">
        <v>3116</v>
      </c>
      <c r="C541" s="88" t="s">
        <v>3117</v>
      </c>
      <c r="D541" s="89">
        <v>3500</v>
      </c>
      <c r="F541" s="98">
        <f t="shared" si="8"/>
        <v>3.5</v>
      </c>
      <c r="I541" s="98">
        <v>3.5</v>
      </c>
    </row>
    <row r="542" spans="1:9" ht="12.75" hidden="1" outlineLevel="4">
      <c r="A542" s="85" t="s">
        <v>3118</v>
      </c>
      <c r="B542" s="88" t="s">
        <v>2501</v>
      </c>
      <c r="C542" s="88" t="s">
        <v>2502</v>
      </c>
      <c r="D542" s="89">
        <v>3000</v>
      </c>
      <c r="F542" s="98">
        <f t="shared" si="8"/>
        <v>3</v>
      </c>
      <c r="I542" s="98">
        <v>3</v>
      </c>
    </row>
    <row r="543" spans="1:9" ht="12.75" hidden="1" outlineLevel="4">
      <c r="A543" s="85" t="s">
        <v>3119</v>
      </c>
      <c r="B543" s="88" t="s">
        <v>2504</v>
      </c>
      <c r="C543" s="88" t="s">
        <v>2505</v>
      </c>
      <c r="D543" s="89">
        <v>2000</v>
      </c>
      <c r="F543" s="98">
        <f t="shared" si="8"/>
        <v>2</v>
      </c>
      <c r="I543" s="98">
        <v>2</v>
      </c>
    </row>
    <row r="544" spans="1:9" ht="12.75" hidden="1" outlineLevel="4">
      <c r="A544" s="85" t="s">
        <v>3120</v>
      </c>
      <c r="B544" s="88" t="s">
        <v>2756</v>
      </c>
      <c r="C544" s="88" t="s">
        <v>2757</v>
      </c>
      <c r="D544" s="89">
        <v>200</v>
      </c>
      <c r="F544" s="98">
        <f t="shared" si="8"/>
        <v>0.2</v>
      </c>
      <c r="I544" s="98">
        <v>0.2</v>
      </c>
    </row>
    <row r="545" spans="1:9" ht="12.75" hidden="1" outlineLevel="4">
      <c r="A545" s="85" t="s">
        <v>3121</v>
      </c>
      <c r="B545" s="88" t="s">
        <v>2641</v>
      </c>
      <c r="C545" s="88" t="s">
        <v>2642</v>
      </c>
      <c r="D545" s="89">
        <v>-160000</v>
      </c>
      <c r="F545" s="98">
        <f t="shared" si="8"/>
        <v>-160</v>
      </c>
      <c r="I545" s="98">
        <v>-160</v>
      </c>
    </row>
    <row r="546" spans="1:9" ht="12.75" hidden="1" outlineLevel="4">
      <c r="A546" s="85" t="s">
        <v>3122</v>
      </c>
      <c r="B546" s="88" t="s">
        <v>3123</v>
      </c>
      <c r="C546" s="88" t="s">
        <v>3124</v>
      </c>
      <c r="D546" s="89">
        <v>-31902</v>
      </c>
      <c r="F546" s="98">
        <f t="shared" si="8"/>
        <v>-31.902</v>
      </c>
      <c r="I546" s="98">
        <v>-31.902</v>
      </c>
    </row>
    <row r="547" spans="1:9" ht="12.75" hidden="1" outlineLevel="4">
      <c r="A547" s="85" t="s">
        <v>3125</v>
      </c>
      <c r="B547" s="88" t="s">
        <v>3126</v>
      </c>
      <c r="C547" s="88" t="s">
        <v>3127</v>
      </c>
      <c r="D547" s="89">
        <v>-95000</v>
      </c>
      <c r="F547" s="98">
        <f t="shared" si="8"/>
        <v>-95</v>
      </c>
      <c r="I547" s="98">
        <v>-95</v>
      </c>
    </row>
    <row r="548" spans="1:9" ht="12.75" hidden="1" outlineLevel="4">
      <c r="A548" s="85" t="s">
        <v>3128</v>
      </c>
      <c r="B548" s="88" t="s">
        <v>3129</v>
      </c>
      <c r="C548" s="88" t="s">
        <v>3130</v>
      </c>
      <c r="D548" s="89">
        <v>-121016</v>
      </c>
      <c r="F548" s="98">
        <f t="shared" si="8"/>
        <v>-121.016</v>
      </c>
      <c r="I548" s="98">
        <v>-121.016</v>
      </c>
    </row>
    <row r="549" spans="1:9" ht="12.75" hidden="1" outlineLevel="3" collapsed="1">
      <c r="A549" s="85" t="s">
        <v>2398</v>
      </c>
      <c r="B549" s="90" t="s">
        <v>3131</v>
      </c>
      <c r="C549" s="90" t="s">
        <v>3132</v>
      </c>
      <c r="D549" s="91">
        <v>-67924</v>
      </c>
      <c r="F549" s="98">
        <f t="shared" si="8"/>
        <v>-67.924</v>
      </c>
      <c r="I549" s="98">
        <v>-67.924</v>
      </c>
    </row>
    <row r="550" spans="1:9" ht="12.75" outlineLevel="2" collapsed="1">
      <c r="A550" s="85" t="s">
        <v>2401</v>
      </c>
      <c r="B550" s="90" t="s">
        <v>3133</v>
      </c>
      <c r="C550" s="90" t="s">
        <v>2153</v>
      </c>
      <c r="D550" s="91">
        <v>37709</v>
      </c>
      <c r="F550" s="98">
        <f t="shared" si="8"/>
        <v>37.709</v>
      </c>
      <c r="I550" s="98">
        <v>37.709</v>
      </c>
    </row>
    <row r="551" spans="1:9" ht="12.75" hidden="1" outlineLevel="4">
      <c r="A551" s="85" t="s">
        <v>3134</v>
      </c>
      <c r="B551" s="88" t="s">
        <v>2483</v>
      </c>
      <c r="C551" s="88" t="s">
        <v>2484</v>
      </c>
      <c r="D551" s="89">
        <v>277377</v>
      </c>
      <c r="F551" s="98">
        <f t="shared" si="8"/>
        <v>277.377</v>
      </c>
      <c r="I551" s="98">
        <v>277.377</v>
      </c>
    </row>
    <row r="552" spans="1:9" ht="12.75" hidden="1" outlineLevel="4">
      <c r="A552" s="85" t="s">
        <v>3135</v>
      </c>
      <c r="B552" s="88" t="s">
        <v>2486</v>
      </c>
      <c r="C552" s="88" t="s">
        <v>2487</v>
      </c>
      <c r="D552" s="89">
        <v>56030</v>
      </c>
      <c r="F552" s="98">
        <f t="shared" si="8"/>
        <v>56.03</v>
      </c>
      <c r="I552" s="98">
        <v>56.03</v>
      </c>
    </row>
    <row r="553" spans="1:9" ht="12.75" hidden="1" outlineLevel="4">
      <c r="A553" s="85" t="s">
        <v>3136</v>
      </c>
      <c r="B553" s="88" t="s">
        <v>3137</v>
      </c>
      <c r="C553" s="88" t="s">
        <v>3138</v>
      </c>
      <c r="D553" s="89">
        <v>23330</v>
      </c>
      <c r="F553" s="98">
        <f t="shared" si="8"/>
        <v>23.33</v>
      </c>
      <c r="I553" s="98">
        <v>23.33</v>
      </c>
    </row>
    <row r="554" spans="1:9" ht="12.75" hidden="1" outlineLevel="4">
      <c r="A554" s="85" t="s">
        <v>3139</v>
      </c>
      <c r="B554" s="88" t="s">
        <v>2413</v>
      </c>
      <c r="C554" s="88" t="s">
        <v>2414</v>
      </c>
      <c r="D554" s="89">
        <v>-1817</v>
      </c>
      <c r="F554" s="98">
        <f t="shared" si="8"/>
        <v>-1.817</v>
      </c>
      <c r="I554" s="98">
        <v>-1.817</v>
      </c>
    </row>
    <row r="555" spans="1:9" ht="12.75" hidden="1" outlineLevel="4">
      <c r="A555" s="85" t="s">
        <v>3140</v>
      </c>
      <c r="B555" s="88" t="s">
        <v>2578</v>
      </c>
      <c r="C555" s="88" t="s">
        <v>2579</v>
      </c>
      <c r="D555" s="89">
        <v>1578</v>
      </c>
      <c r="F555" s="98">
        <f t="shared" si="8"/>
        <v>1.578</v>
      </c>
      <c r="I555" s="98">
        <v>1.578</v>
      </c>
    </row>
    <row r="556" spans="1:9" ht="12.75" hidden="1" outlineLevel="4">
      <c r="A556" s="85" t="s">
        <v>3141</v>
      </c>
      <c r="B556" s="88" t="s">
        <v>2534</v>
      </c>
      <c r="C556" s="88" t="s">
        <v>2535</v>
      </c>
      <c r="D556" s="89">
        <v>174</v>
      </c>
      <c r="F556" s="98">
        <f t="shared" si="8"/>
        <v>0.174</v>
      </c>
      <c r="I556" s="98">
        <v>0.174</v>
      </c>
    </row>
    <row r="557" spans="1:9" ht="12.75" hidden="1" outlineLevel="4">
      <c r="A557" s="85" t="s">
        <v>3142</v>
      </c>
      <c r="B557" s="88" t="s">
        <v>2759</v>
      </c>
      <c r="C557" s="88" t="s">
        <v>2760</v>
      </c>
      <c r="D557" s="89">
        <v>5721</v>
      </c>
      <c r="F557" s="98">
        <f t="shared" si="8"/>
        <v>5.721</v>
      </c>
      <c r="I557" s="98">
        <v>5.721</v>
      </c>
    </row>
    <row r="558" spans="1:9" ht="12.75" hidden="1" outlineLevel="4">
      <c r="A558" s="85" t="s">
        <v>3143</v>
      </c>
      <c r="B558" s="88" t="s">
        <v>2507</v>
      </c>
      <c r="C558" s="88" t="s">
        <v>2508</v>
      </c>
      <c r="D558" s="89">
        <v>1512</v>
      </c>
      <c r="F558" s="98">
        <f t="shared" si="8"/>
        <v>1.512</v>
      </c>
      <c r="I558" s="98">
        <v>1.512</v>
      </c>
    </row>
    <row r="559" spans="1:9" ht="12.75" hidden="1" outlineLevel="4">
      <c r="A559" s="85" t="s">
        <v>3144</v>
      </c>
      <c r="B559" s="88" t="s">
        <v>2513</v>
      </c>
      <c r="C559" s="88" t="s">
        <v>2514</v>
      </c>
      <c r="D559" s="89">
        <v>4447</v>
      </c>
      <c r="F559" s="98">
        <f t="shared" si="8"/>
        <v>4.447</v>
      </c>
      <c r="I559" s="98">
        <v>4.447</v>
      </c>
    </row>
    <row r="560" spans="1:9" ht="12.75" hidden="1" outlineLevel="4">
      <c r="A560" s="85" t="s">
        <v>3145</v>
      </c>
      <c r="B560" s="88" t="s">
        <v>2516</v>
      </c>
      <c r="C560" s="88" t="s">
        <v>2517</v>
      </c>
      <c r="D560" s="89">
        <v>1233</v>
      </c>
      <c r="F560" s="98">
        <f t="shared" si="8"/>
        <v>1.233</v>
      </c>
      <c r="I560" s="98">
        <v>1.233</v>
      </c>
    </row>
    <row r="561" spans="1:9" ht="12.75" hidden="1" outlineLevel="4">
      <c r="A561" s="85" t="s">
        <v>3146</v>
      </c>
      <c r="B561" s="88" t="s">
        <v>2519</v>
      </c>
      <c r="C561" s="88" t="s">
        <v>2520</v>
      </c>
      <c r="D561" s="89">
        <v>23337</v>
      </c>
      <c r="F561" s="98">
        <f t="shared" si="8"/>
        <v>23.337</v>
      </c>
      <c r="I561" s="98">
        <v>23.337</v>
      </c>
    </row>
    <row r="562" spans="1:9" ht="12.75" hidden="1" outlineLevel="4">
      <c r="A562" s="85" t="s">
        <v>3147</v>
      </c>
      <c r="B562" s="88" t="s">
        <v>2522</v>
      </c>
      <c r="C562" s="88" t="s">
        <v>2523</v>
      </c>
      <c r="D562" s="89">
        <v>943</v>
      </c>
      <c r="F562" s="98">
        <f t="shared" si="8"/>
        <v>0.943</v>
      </c>
      <c r="I562" s="98">
        <v>0.943</v>
      </c>
    </row>
    <row r="563" spans="1:9" ht="12.75" hidden="1" outlineLevel="4">
      <c r="A563" s="85" t="s">
        <v>3148</v>
      </c>
      <c r="B563" s="88" t="s">
        <v>4696</v>
      </c>
      <c r="C563" s="88" t="s">
        <v>4697</v>
      </c>
      <c r="D563" s="89">
        <v>13853</v>
      </c>
      <c r="F563" s="98">
        <f t="shared" si="8"/>
        <v>13.853</v>
      </c>
      <c r="I563" s="98">
        <v>13.853</v>
      </c>
    </row>
    <row r="564" spans="1:9" ht="12.75" hidden="1" outlineLevel="4">
      <c r="A564" s="85" t="s">
        <v>3149</v>
      </c>
      <c r="B564" s="88" t="s">
        <v>4699</v>
      </c>
      <c r="C564" s="88" t="s">
        <v>4700</v>
      </c>
      <c r="D564" s="89">
        <v>1015</v>
      </c>
      <c r="F564" s="98">
        <f t="shared" si="8"/>
        <v>1.015</v>
      </c>
      <c r="I564" s="98">
        <v>1.015</v>
      </c>
    </row>
    <row r="565" spans="1:9" ht="12.75" hidden="1" outlineLevel="4">
      <c r="A565" s="85" t="s">
        <v>3150</v>
      </c>
      <c r="B565" s="88" t="s">
        <v>4702</v>
      </c>
      <c r="C565" s="88" t="s">
        <v>4703</v>
      </c>
      <c r="D565" s="89">
        <v>3610</v>
      </c>
      <c r="F565" s="98">
        <f t="shared" si="8"/>
        <v>3.61</v>
      </c>
      <c r="I565" s="98">
        <v>3.61</v>
      </c>
    </row>
    <row r="566" spans="1:9" ht="12.75" hidden="1" outlineLevel="4">
      <c r="A566" s="85" t="s">
        <v>3151</v>
      </c>
      <c r="B566" s="88" t="s">
        <v>2599</v>
      </c>
      <c r="C566" s="88" t="s">
        <v>2594</v>
      </c>
      <c r="D566" s="89">
        <v>-10000</v>
      </c>
      <c r="F566" s="98">
        <f t="shared" si="8"/>
        <v>-10</v>
      </c>
      <c r="I566" s="98">
        <v>-10</v>
      </c>
    </row>
    <row r="567" spans="1:9" ht="12.75" hidden="1" outlineLevel="4">
      <c r="A567" s="85" t="s">
        <v>3152</v>
      </c>
      <c r="B567" s="88" t="s">
        <v>2404</v>
      </c>
      <c r="C567" s="88" t="s">
        <v>2405</v>
      </c>
      <c r="D567" s="89">
        <v>22327</v>
      </c>
      <c r="F567" s="98">
        <f t="shared" si="8"/>
        <v>22.327</v>
      </c>
      <c r="I567" s="98">
        <v>22.327</v>
      </c>
    </row>
    <row r="568" spans="1:9" ht="12.75" hidden="1" outlineLevel="4">
      <c r="A568" s="85" t="s">
        <v>3153</v>
      </c>
      <c r="B568" s="88" t="s">
        <v>2407</v>
      </c>
      <c r="C568" s="88" t="s">
        <v>2408</v>
      </c>
      <c r="D568" s="89">
        <v>-943</v>
      </c>
      <c r="F568" s="98">
        <f t="shared" si="8"/>
        <v>-0.943</v>
      </c>
      <c r="I568" s="98">
        <v>-0.943</v>
      </c>
    </row>
    <row r="569" spans="1:9" ht="12.75" hidden="1" outlineLevel="4">
      <c r="A569" s="85" t="s">
        <v>3154</v>
      </c>
      <c r="B569" s="88" t="s">
        <v>2410</v>
      </c>
      <c r="C569" s="88" t="s">
        <v>2411</v>
      </c>
      <c r="D569" s="89">
        <v>1253</v>
      </c>
      <c r="F569" s="98">
        <f t="shared" si="8"/>
        <v>1.253</v>
      </c>
      <c r="I569" s="98">
        <v>1.253</v>
      </c>
    </row>
    <row r="570" spans="1:9" ht="12.75" hidden="1" outlineLevel="4">
      <c r="A570" s="85" t="s">
        <v>3155</v>
      </c>
      <c r="B570" s="88" t="s">
        <v>3156</v>
      </c>
      <c r="C570" s="88" t="s">
        <v>3157</v>
      </c>
      <c r="D570" s="89">
        <v>314</v>
      </c>
      <c r="F570" s="98">
        <f t="shared" si="8"/>
        <v>0.314</v>
      </c>
      <c r="I570" s="98">
        <v>0.314</v>
      </c>
    </row>
    <row r="571" spans="1:9" ht="12.75" hidden="1" outlineLevel="4">
      <c r="A571" s="85" t="s">
        <v>3158</v>
      </c>
      <c r="B571" s="88" t="s">
        <v>3159</v>
      </c>
      <c r="C571" s="88" t="s">
        <v>3160</v>
      </c>
      <c r="D571" s="89">
        <v>9675</v>
      </c>
      <c r="F571" s="98">
        <f t="shared" si="8"/>
        <v>9.675</v>
      </c>
      <c r="I571" s="98">
        <v>9.675</v>
      </c>
    </row>
    <row r="572" spans="1:9" ht="12.75" hidden="1" outlineLevel="4">
      <c r="A572" s="85" t="s">
        <v>3161</v>
      </c>
      <c r="B572" s="88" t="s">
        <v>2489</v>
      </c>
      <c r="C572" s="88" t="s">
        <v>2490</v>
      </c>
      <c r="D572" s="89">
        <v>355</v>
      </c>
      <c r="F572" s="98">
        <f t="shared" si="8"/>
        <v>0.355</v>
      </c>
      <c r="I572" s="98">
        <v>0.355</v>
      </c>
    </row>
    <row r="573" spans="1:9" ht="12.75" hidden="1" outlineLevel="4">
      <c r="A573" s="85" t="s">
        <v>3162</v>
      </c>
      <c r="B573" s="88" t="s">
        <v>2704</v>
      </c>
      <c r="C573" s="88" t="s">
        <v>2705</v>
      </c>
      <c r="D573" s="89">
        <v>17</v>
      </c>
      <c r="F573" s="98">
        <f t="shared" si="8"/>
        <v>0.017</v>
      </c>
      <c r="I573" s="98">
        <v>0.017</v>
      </c>
    </row>
    <row r="574" spans="1:9" ht="12.75" hidden="1" outlineLevel="4">
      <c r="A574" s="85" t="s">
        <v>3163</v>
      </c>
      <c r="B574" s="88" t="s">
        <v>2416</v>
      </c>
      <c r="C574" s="88" t="s">
        <v>2417</v>
      </c>
      <c r="D574" s="89">
        <v>8943</v>
      </c>
      <c r="F574" s="98">
        <f t="shared" si="8"/>
        <v>8.943</v>
      </c>
      <c r="I574" s="98">
        <v>8.943</v>
      </c>
    </row>
    <row r="575" spans="1:9" ht="12.75" hidden="1" outlineLevel="4">
      <c r="A575" s="85" t="s">
        <v>3164</v>
      </c>
      <c r="B575" s="88" t="s">
        <v>2396</v>
      </c>
      <c r="C575" s="88" t="s">
        <v>2397</v>
      </c>
      <c r="D575" s="89">
        <v>4643</v>
      </c>
      <c r="F575" s="98">
        <f t="shared" si="8"/>
        <v>4.643</v>
      </c>
      <c r="I575" s="98">
        <v>4.643</v>
      </c>
    </row>
    <row r="576" spans="1:9" ht="12.75" hidden="1" outlineLevel="4">
      <c r="A576" s="85" t="s">
        <v>3165</v>
      </c>
      <c r="B576" s="88" t="s">
        <v>2422</v>
      </c>
      <c r="C576" s="88" t="s">
        <v>2423</v>
      </c>
      <c r="D576" s="89">
        <v>3444</v>
      </c>
      <c r="F576" s="98">
        <f t="shared" si="8"/>
        <v>3.444</v>
      </c>
      <c r="I576" s="98">
        <v>3.444</v>
      </c>
    </row>
    <row r="577" spans="1:9" ht="12.75" hidden="1" outlineLevel="4">
      <c r="A577" s="85" t="s">
        <v>3166</v>
      </c>
      <c r="B577" s="88" t="s">
        <v>2501</v>
      </c>
      <c r="C577" s="88" t="s">
        <v>2502</v>
      </c>
      <c r="D577" s="89">
        <v>2329</v>
      </c>
      <c r="F577" s="98">
        <f t="shared" si="8"/>
        <v>2.329</v>
      </c>
      <c r="I577" s="98">
        <v>2.329</v>
      </c>
    </row>
    <row r="578" spans="1:9" ht="12.75" hidden="1" outlineLevel="4">
      <c r="A578" s="85" t="s">
        <v>3167</v>
      </c>
      <c r="B578" s="88" t="s">
        <v>2428</v>
      </c>
      <c r="C578" s="88" t="s">
        <v>2429</v>
      </c>
      <c r="D578" s="89">
        <v>3202</v>
      </c>
      <c r="F578" s="98">
        <f t="shared" si="8"/>
        <v>3.202</v>
      </c>
      <c r="I578" s="98">
        <v>3.202</v>
      </c>
    </row>
    <row r="579" spans="1:9" ht="12.75" hidden="1" outlineLevel="4">
      <c r="A579" s="85" t="s">
        <v>3168</v>
      </c>
      <c r="B579" s="88" t="s">
        <v>2584</v>
      </c>
      <c r="C579" s="88" t="s">
        <v>2585</v>
      </c>
      <c r="D579" s="89">
        <v>2200</v>
      </c>
      <c r="F579" s="98">
        <f t="shared" si="8"/>
        <v>2.2</v>
      </c>
      <c r="I579" s="98">
        <v>2.2</v>
      </c>
    </row>
    <row r="580" spans="1:9" ht="12.75" hidden="1" outlineLevel="4">
      <c r="A580" s="85" t="s">
        <v>3169</v>
      </c>
      <c r="B580" s="88" t="s">
        <v>2510</v>
      </c>
      <c r="C580" s="88" t="s">
        <v>2511</v>
      </c>
      <c r="D580" s="89">
        <v>2885</v>
      </c>
      <c r="F580" s="98">
        <f t="shared" si="8"/>
        <v>2.885</v>
      </c>
      <c r="I580" s="98">
        <v>2.885</v>
      </c>
    </row>
    <row r="581" spans="1:9" ht="12.75" hidden="1" outlineLevel="4">
      <c r="A581" s="85" t="s">
        <v>3170</v>
      </c>
      <c r="B581" s="88" t="s">
        <v>2434</v>
      </c>
      <c r="C581" s="88" t="s">
        <v>2435</v>
      </c>
      <c r="D581" s="89">
        <v>3248</v>
      </c>
      <c r="F581" s="98">
        <f t="shared" si="8"/>
        <v>3.248</v>
      </c>
      <c r="I581" s="98">
        <v>3.248</v>
      </c>
    </row>
    <row r="582" spans="1:9" ht="12.75" hidden="1" outlineLevel="4">
      <c r="A582" s="85" t="s">
        <v>3171</v>
      </c>
      <c r="B582" s="88" t="s">
        <v>2437</v>
      </c>
      <c r="C582" s="88" t="s">
        <v>2438</v>
      </c>
      <c r="D582" s="89">
        <v>2837</v>
      </c>
      <c r="F582" s="98">
        <f aca="true" t="shared" si="9" ref="F582:F645">D582/1000</f>
        <v>2.837</v>
      </c>
      <c r="I582" s="98">
        <v>2.837</v>
      </c>
    </row>
    <row r="583" spans="1:9" ht="12.75" hidden="1" outlineLevel="4">
      <c r="A583" s="85" t="s">
        <v>3172</v>
      </c>
      <c r="B583" s="88" t="s">
        <v>2440</v>
      </c>
      <c r="C583" s="88" t="s">
        <v>2441</v>
      </c>
      <c r="D583" s="89">
        <v>4776</v>
      </c>
      <c r="F583" s="98">
        <f t="shared" si="9"/>
        <v>4.776</v>
      </c>
      <c r="I583" s="98">
        <v>4.776</v>
      </c>
    </row>
    <row r="584" spans="1:9" ht="12.75" hidden="1" outlineLevel="4">
      <c r="A584" s="85" t="s">
        <v>3173</v>
      </c>
      <c r="B584" s="88" t="s">
        <v>2443</v>
      </c>
      <c r="C584" s="88" t="s">
        <v>4691</v>
      </c>
      <c r="D584" s="89">
        <v>5808</v>
      </c>
      <c r="F584" s="98">
        <f t="shared" si="9"/>
        <v>5.808</v>
      </c>
      <c r="I584" s="98">
        <v>5.808</v>
      </c>
    </row>
    <row r="585" spans="1:9" ht="12.75" hidden="1" outlineLevel="4">
      <c r="A585" s="85" t="s">
        <v>3174</v>
      </c>
      <c r="B585" s="88" t="s">
        <v>4693</v>
      </c>
      <c r="C585" s="88" t="s">
        <v>4694</v>
      </c>
      <c r="D585" s="89">
        <v>13248</v>
      </c>
      <c r="F585" s="98">
        <f t="shared" si="9"/>
        <v>13.248</v>
      </c>
      <c r="I585" s="98">
        <v>13.248</v>
      </c>
    </row>
    <row r="586" spans="1:9" ht="12.75" hidden="1" outlineLevel="4">
      <c r="A586" s="85" t="s">
        <v>3175</v>
      </c>
      <c r="B586" s="88" t="s">
        <v>2638</v>
      </c>
      <c r="C586" s="88" t="s">
        <v>2639</v>
      </c>
      <c r="D586" s="89">
        <v>19915</v>
      </c>
      <c r="F586" s="98">
        <f t="shared" si="9"/>
        <v>19.915</v>
      </c>
      <c r="I586" s="98">
        <v>19.915</v>
      </c>
    </row>
    <row r="587" spans="1:9" ht="12.75" hidden="1" outlineLevel="4">
      <c r="A587" s="85" t="s">
        <v>3176</v>
      </c>
      <c r="B587" s="88" t="s">
        <v>2593</v>
      </c>
      <c r="C587" s="88" t="s">
        <v>2594</v>
      </c>
      <c r="D587" s="89">
        <v>-562787</v>
      </c>
      <c r="F587" s="98">
        <f t="shared" si="9"/>
        <v>-562.787</v>
      </c>
      <c r="I587" s="98">
        <v>-562.787</v>
      </c>
    </row>
    <row r="588" spans="1:9" ht="12.75" hidden="1" outlineLevel="3" collapsed="1">
      <c r="A588" s="85" t="s">
        <v>2398</v>
      </c>
      <c r="B588" s="90" t="s">
        <v>3177</v>
      </c>
      <c r="C588" s="90" t="s">
        <v>3178</v>
      </c>
      <c r="D588" s="91">
        <v>-49968</v>
      </c>
      <c r="F588" s="98">
        <f t="shared" si="9"/>
        <v>-49.968</v>
      </c>
      <c r="I588" s="98">
        <v>-49.968</v>
      </c>
    </row>
    <row r="589" spans="1:9" ht="12.75" hidden="1" outlineLevel="4">
      <c r="A589" s="85" t="s">
        <v>3179</v>
      </c>
      <c r="B589" s="88" t="s">
        <v>2413</v>
      </c>
      <c r="C589" s="88" t="s">
        <v>2414</v>
      </c>
      <c r="D589" s="89">
        <v>-434</v>
      </c>
      <c r="F589" s="98">
        <f t="shared" si="9"/>
        <v>-0.434</v>
      </c>
      <c r="I589" s="98">
        <v>-0.434</v>
      </c>
    </row>
    <row r="590" spans="1:9" ht="12.75" hidden="1" outlineLevel="3" collapsed="1">
      <c r="A590" s="85" t="s">
        <v>2398</v>
      </c>
      <c r="B590" s="90" t="s">
        <v>3180</v>
      </c>
      <c r="C590" s="90" t="s">
        <v>3181</v>
      </c>
      <c r="D590" s="91">
        <v>-434</v>
      </c>
      <c r="F590" s="98">
        <f t="shared" si="9"/>
        <v>-0.434</v>
      </c>
      <c r="I590" s="98">
        <v>-0.434</v>
      </c>
    </row>
    <row r="591" spans="1:9" ht="12.75" hidden="1" outlineLevel="4">
      <c r="A591" s="85" t="s">
        <v>3182</v>
      </c>
      <c r="B591" s="88" t="s">
        <v>2483</v>
      </c>
      <c r="C591" s="88" t="s">
        <v>2484</v>
      </c>
      <c r="D591" s="89">
        <v>723780</v>
      </c>
      <c r="F591" s="98">
        <f t="shared" si="9"/>
        <v>723.78</v>
      </c>
      <c r="I591" s="98">
        <v>723.78</v>
      </c>
    </row>
    <row r="592" spans="1:9" ht="12.75" hidden="1" outlineLevel="4">
      <c r="A592" s="85" t="s">
        <v>3183</v>
      </c>
      <c r="B592" s="88" t="s">
        <v>2486</v>
      </c>
      <c r="C592" s="88" t="s">
        <v>2487</v>
      </c>
      <c r="D592" s="89">
        <v>146166</v>
      </c>
      <c r="F592" s="98">
        <f t="shared" si="9"/>
        <v>146.166</v>
      </c>
      <c r="I592" s="98">
        <v>146.166</v>
      </c>
    </row>
    <row r="593" spans="1:9" ht="12.75" hidden="1" outlineLevel="4">
      <c r="A593" s="85" t="s">
        <v>3184</v>
      </c>
      <c r="B593" s="88" t="s">
        <v>2407</v>
      </c>
      <c r="C593" s="88" t="s">
        <v>2408</v>
      </c>
      <c r="D593" s="89">
        <v>-2103</v>
      </c>
      <c r="F593" s="98">
        <f t="shared" si="9"/>
        <v>-2.103</v>
      </c>
      <c r="I593" s="98">
        <v>-2.103</v>
      </c>
    </row>
    <row r="594" spans="1:9" ht="12.75" hidden="1" outlineLevel="4">
      <c r="A594" s="85" t="s">
        <v>3185</v>
      </c>
      <c r="B594" s="88" t="s">
        <v>2410</v>
      </c>
      <c r="C594" s="88" t="s">
        <v>2411</v>
      </c>
      <c r="D594" s="89">
        <v>1659</v>
      </c>
      <c r="F594" s="98">
        <f t="shared" si="9"/>
        <v>1.659</v>
      </c>
      <c r="I594" s="98">
        <v>1.659</v>
      </c>
    </row>
    <row r="595" spans="1:9" ht="12.75" hidden="1" outlineLevel="4">
      <c r="A595" s="85" t="s">
        <v>3186</v>
      </c>
      <c r="B595" s="88" t="s">
        <v>3187</v>
      </c>
      <c r="C595" s="88" t="s">
        <v>3188</v>
      </c>
      <c r="D595" s="89">
        <v>1942</v>
      </c>
      <c r="F595" s="98">
        <f t="shared" si="9"/>
        <v>1.942</v>
      </c>
      <c r="I595" s="98">
        <v>1.942</v>
      </c>
    </row>
    <row r="596" spans="1:9" ht="12.75" hidden="1" outlineLevel="4">
      <c r="A596" s="85" t="s">
        <v>3189</v>
      </c>
      <c r="B596" s="88" t="s">
        <v>3156</v>
      </c>
      <c r="C596" s="88" t="s">
        <v>3157</v>
      </c>
      <c r="D596" s="89">
        <v>575</v>
      </c>
      <c r="F596" s="98">
        <f t="shared" si="9"/>
        <v>0.575</v>
      </c>
      <c r="I596" s="98">
        <v>0.575</v>
      </c>
    </row>
    <row r="597" spans="1:9" ht="12.75" hidden="1" outlineLevel="4">
      <c r="A597" s="85" t="s">
        <v>3190</v>
      </c>
      <c r="B597" s="88" t="s">
        <v>2489</v>
      </c>
      <c r="C597" s="88" t="s">
        <v>2490</v>
      </c>
      <c r="D597" s="89">
        <v>295</v>
      </c>
      <c r="F597" s="98">
        <f t="shared" si="9"/>
        <v>0.295</v>
      </c>
      <c r="I597" s="98">
        <v>0.295</v>
      </c>
    </row>
    <row r="598" spans="1:9" ht="12.75" hidden="1" outlineLevel="4">
      <c r="A598" s="85" t="s">
        <v>3191</v>
      </c>
      <c r="B598" s="88" t="s">
        <v>2704</v>
      </c>
      <c r="C598" s="88" t="s">
        <v>2705</v>
      </c>
      <c r="D598" s="89">
        <v>100</v>
      </c>
      <c r="F598" s="98">
        <f t="shared" si="9"/>
        <v>0.1</v>
      </c>
      <c r="I598" s="98">
        <v>0.1</v>
      </c>
    </row>
    <row r="599" spans="1:9" ht="12.75" hidden="1" outlineLevel="4">
      <c r="A599" s="85" t="s">
        <v>3192</v>
      </c>
      <c r="B599" s="88" t="s">
        <v>2396</v>
      </c>
      <c r="C599" s="88" t="s">
        <v>2397</v>
      </c>
      <c r="D599" s="89">
        <v>1208</v>
      </c>
      <c r="F599" s="98">
        <f t="shared" si="9"/>
        <v>1.208</v>
      </c>
      <c r="I599" s="98">
        <v>1.208</v>
      </c>
    </row>
    <row r="600" spans="1:9" ht="12.75" hidden="1" outlineLevel="4">
      <c r="A600" s="85" t="s">
        <v>3193</v>
      </c>
      <c r="B600" s="88" t="s">
        <v>2422</v>
      </c>
      <c r="C600" s="88" t="s">
        <v>2423</v>
      </c>
      <c r="D600" s="89">
        <v>6600</v>
      </c>
      <c r="F600" s="98">
        <f t="shared" si="9"/>
        <v>6.6</v>
      </c>
      <c r="I600" s="98">
        <v>6.6</v>
      </c>
    </row>
    <row r="601" spans="1:9" ht="12.75" hidden="1" outlineLevel="4">
      <c r="A601" s="85" t="s">
        <v>3194</v>
      </c>
      <c r="B601" s="88" t="s">
        <v>2534</v>
      </c>
      <c r="C601" s="88" t="s">
        <v>2535</v>
      </c>
      <c r="D601" s="89">
        <v>550</v>
      </c>
      <c r="F601" s="98">
        <f t="shared" si="9"/>
        <v>0.55</v>
      </c>
      <c r="I601" s="98">
        <v>0.55</v>
      </c>
    </row>
    <row r="602" spans="1:9" ht="12.75" hidden="1" outlineLevel="4">
      <c r="A602" s="85" t="s">
        <v>3195</v>
      </c>
      <c r="B602" s="88" t="s">
        <v>3196</v>
      </c>
      <c r="C602" s="88" t="s">
        <v>3197</v>
      </c>
      <c r="D602" s="89">
        <v>57631</v>
      </c>
      <c r="F602" s="98">
        <f t="shared" si="9"/>
        <v>57.631</v>
      </c>
      <c r="I602" s="98">
        <v>57.631</v>
      </c>
    </row>
    <row r="603" spans="1:9" ht="12.75" hidden="1" outlineLevel="4">
      <c r="A603" s="85" t="s">
        <v>3198</v>
      </c>
      <c r="B603" s="88" t="s">
        <v>2501</v>
      </c>
      <c r="C603" s="88" t="s">
        <v>2502</v>
      </c>
      <c r="D603" s="89">
        <v>2412</v>
      </c>
      <c r="F603" s="98">
        <f t="shared" si="9"/>
        <v>2.412</v>
      </c>
      <c r="I603" s="98">
        <v>2.412</v>
      </c>
    </row>
    <row r="604" spans="1:9" ht="12.75" hidden="1" outlineLevel="4">
      <c r="A604" s="85" t="s">
        <v>3199</v>
      </c>
      <c r="B604" s="88" t="s">
        <v>3200</v>
      </c>
      <c r="C604" s="88" t="s">
        <v>4263</v>
      </c>
      <c r="D604" s="89">
        <v>3317</v>
      </c>
      <c r="F604" s="98">
        <f t="shared" si="9"/>
        <v>3.317</v>
      </c>
      <c r="I604" s="98">
        <v>3.317</v>
      </c>
    </row>
    <row r="605" spans="1:9" ht="12.75" hidden="1" outlineLevel="4">
      <c r="A605" s="85" t="s">
        <v>3201</v>
      </c>
      <c r="B605" s="88" t="s">
        <v>2428</v>
      </c>
      <c r="C605" s="88" t="s">
        <v>2429</v>
      </c>
      <c r="D605" s="89">
        <v>15340</v>
      </c>
      <c r="F605" s="98">
        <f t="shared" si="9"/>
        <v>15.34</v>
      </c>
      <c r="I605" s="98">
        <v>15.34</v>
      </c>
    </row>
    <row r="606" spans="1:9" ht="12.75" hidden="1" outlineLevel="4">
      <c r="A606" s="85" t="s">
        <v>3202</v>
      </c>
      <c r="B606" s="88" t="s">
        <v>2507</v>
      </c>
      <c r="C606" s="88" t="s">
        <v>2508</v>
      </c>
      <c r="D606" s="89">
        <v>4159</v>
      </c>
      <c r="F606" s="98">
        <f t="shared" si="9"/>
        <v>4.159</v>
      </c>
      <c r="I606" s="98">
        <v>4.159</v>
      </c>
    </row>
    <row r="607" spans="1:9" ht="12.75" hidden="1" outlineLevel="4">
      <c r="A607" s="85" t="s">
        <v>3203</v>
      </c>
      <c r="B607" s="88" t="s">
        <v>2513</v>
      </c>
      <c r="C607" s="88" t="s">
        <v>2514</v>
      </c>
      <c r="D607" s="89">
        <v>11921</v>
      </c>
      <c r="F607" s="98">
        <f t="shared" si="9"/>
        <v>11.921</v>
      </c>
      <c r="I607" s="98">
        <v>11.921</v>
      </c>
    </row>
    <row r="608" spans="1:9" ht="12.75" hidden="1" outlineLevel="4">
      <c r="A608" s="85" t="s">
        <v>3204</v>
      </c>
      <c r="B608" s="88" t="s">
        <v>2516</v>
      </c>
      <c r="C608" s="88" t="s">
        <v>2517</v>
      </c>
      <c r="D608" s="89">
        <v>3391</v>
      </c>
      <c r="F608" s="98">
        <f t="shared" si="9"/>
        <v>3.391</v>
      </c>
      <c r="I608" s="98">
        <v>3.391</v>
      </c>
    </row>
    <row r="609" spans="1:9" ht="12.75" hidden="1" outlineLevel="4">
      <c r="A609" s="85" t="s">
        <v>3205</v>
      </c>
      <c r="B609" s="88" t="s">
        <v>2440</v>
      </c>
      <c r="C609" s="88" t="s">
        <v>2441</v>
      </c>
      <c r="D609" s="89">
        <v>13134</v>
      </c>
      <c r="F609" s="98">
        <f t="shared" si="9"/>
        <v>13.134</v>
      </c>
      <c r="I609" s="98">
        <v>13.134</v>
      </c>
    </row>
    <row r="610" spans="1:9" ht="12.75" hidden="1" outlineLevel="4">
      <c r="A610" s="85" t="s">
        <v>1157</v>
      </c>
      <c r="B610" s="88" t="s">
        <v>4693</v>
      </c>
      <c r="C610" s="88" t="s">
        <v>4694</v>
      </c>
      <c r="D610" s="89">
        <v>14680</v>
      </c>
      <c r="F610" s="98">
        <f t="shared" si="9"/>
        <v>14.68</v>
      </c>
      <c r="I610" s="98">
        <v>14.68</v>
      </c>
    </row>
    <row r="611" spans="1:9" ht="12.75" hidden="1" outlineLevel="4">
      <c r="A611" s="85" t="s">
        <v>1158</v>
      </c>
      <c r="B611" s="88" t="s">
        <v>2519</v>
      </c>
      <c r="C611" s="88" t="s">
        <v>2520</v>
      </c>
      <c r="D611" s="89">
        <v>72344</v>
      </c>
      <c r="F611" s="98">
        <f t="shared" si="9"/>
        <v>72.344</v>
      </c>
      <c r="I611" s="98">
        <v>72.344</v>
      </c>
    </row>
    <row r="612" spans="1:9" ht="12.75" hidden="1" outlineLevel="4">
      <c r="A612" s="85" t="s">
        <v>1159</v>
      </c>
      <c r="B612" s="88" t="s">
        <v>2525</v>
      </c>
      <c r="C612" s="88" t="s">
        <v>2526</v>
      </c>
      <c r="D612" s="89">
        <v>3106</v>
      </c>
      <c r="F612" s="98">
        <f t="shared" si="9"/>
        <v>3.106</v>
      </c>
      <c r="I612" s="98">
        <v>3.106</v>
      </c>
    </row>
    <row r="613" spans="1:9" ht="12.75" hidden="1" outlineLevel="4">
      <c r="A613" s="85" t="s">
        <v>1160</v>
      </c>
      <c r="B613" s="88" t="s">
        <v>4696</v>
      </c>
      <c r="C613" s="88" t="s">
        <v>4697</v>
      </c>
      <c r="D613" s="89">
        <v>37136</v>
      </c>
      <c r="F613" s="98">
        <f t="shared" si="9"/>
        <v>37.136</v>
      </c>
      <c r="I613" s="98">
        <v>37.136</v>
      </c>
    </row>
    <row r="614" spans="1:9" ht="12.75" hidden="1" outlineLevel="4">
      <c r="A614" s="85" t="s">
        <v>1161</v>
      </c>
      <c r="B614" s="88" t="s">
        <v>1162</v>
      </c>
      <c r="C614" s="88" t="s">
        <v>1163</v>
      </c>
      <c r="D614" s="89">
        <v>16000</v>
      </c>
      <c r="F614" s="98">
        <f t="shared" si="9"/>
        <v>16</v>
      </c>
      <c r="I614" s="98">
        <v>16</v>
      </c>
    </row>
    <row r="615" spans="1:9" ht="12.75" hidden="1" outlineLevel="4">
      <c r="A615" s="85" t="s">
        <v>1164</v>
      </c>
      <c r="B615" s="88" t="s">
        <v>2599</v>
      </c>
      <c r="C615" s="88" t="s">
        <v>2594</v>
      </c>
      <c r="D615" s="89">
        <v>-679521</v>
      </c>
      <c r="F615" s="98">
        <f t="shared" si="9"/>
        <v>-679.521</v>
      </c>
      <c r="I615" s="98">
        <v>-679.521</v>
      </c>
    </row>
    <row r="616" spans="1:9" ht="12.75" hidden="1" outlineLevel="4">
      <c r="A616" s="85" t="s">
        <v>1165</v>
      </c>
      <c r="B616" s="88" t="s">
        <v>1166</v>
      </c>
      <c r="C616" s="88" t="s">
        <v>2529</v>
      </c>
      <c r="D616" s="89">
        <v>-4</v>
      </c>
      <c r="F616" s="98">
        <f t="shared" si="9"/>
        <v>-0.004</v>
      </c>
      <c r="I616" s="98">
        <v>-0.004</v>
      </c>
    </row>
    <row r="617" spans="1:9" ht="12.75" hidden="1" outlineLevel="4">
      <c r="A617" s="85" t="s">
        <v>1167</v>
      </c>
      <c r="B617" s="88" t="s">
        <v>2404</v>
      </c>
      <c r="C617" s="88" t="s">
        <v>2405</v>
      </c>
      <c r="D617" s="89">
        <v>56538</v>
      </c>
      <c r="F617" s="98">
        <f t="shared" si="9"/>
        <v>56.538</v>
      </c>
      <c r="I617" s="98">
        <v>56.538</v>
      </c>
    </row>
    <row r="618" spans="1:9" ht="12.75" hidden="1" outlineLevel="4">
      <c r="A618" s="85" t="s">
        <v>1168</v>
      </c>
      <c r="B618" s="88" t="s">
        <v>2413</v>
      </c>
      <c r="C618" s="88" t="s">
        <v>2414</v>
      </c>
      <c r="D618" s="89">
        <v>-2999</v>
      </c>
      <c r="F618" s="98">
        <f t="shared" si="9"/>
        <v>-2.999</v>
      </c>
      <c r="I618" s="98">
        <v>-2.999</v>
      </c>
    </row>
    <row r="619" spans="1:9" ht="12.75" hidden="1" outlineLevel="4">
      <c r="A619" s="85" t="s">
        <v>1169</v>
      </c>
      <c r="B619" s="88" t="s">
        <v>3159</v>
      </c>
      <c r="C619" s="88" t="s">
        <v>3160</v>
      </c>
      <c r="D619" s="89">
        <v>4896</v>
      </c>
      <c r="F619" s="98">
        <f t="shared" si="9"/>
        <v>4.896</v>
      </c>
      <c r="I619" s="98">
        <v>4.896</v>
      </c>
    </row>
    <row r="620" spans="1:9" ht="12.75" hidden="1" outlineLevel="4">
      <c r="A620" s="85" t="s">
        <v>1170</v>
      </c>
      <c r="B620" s="88" t="s">
        <v>2416</v>
      </c>
      <c r="C620" s="88" t="s">
        <v>2417</v>
      </c>
      <c r="D620" s="89">
        <v>3649</v>
      </c>
      <c r="F620" s="98">
        <f t="shared" si="9"/>
        <v>3.649</v>
      </c>
      <c r="I620" s="98">
        <v>3.649</v>
      </c>
    </row>
    <row r="621" spans="1:9" ht="12.75" hidden="1" outlineLevel="4">
      <c r="A621" s="85" t="s">
        <v>1171</v>
      </c>
      <c r="B621" s="88" t="s">
        <v>2393</v>
      </c>
      <c r="C621" s="88" t="s">
        <v>2394</v>
      </c>
      <c r="D621" s="89">
        <v>-5077</v>
      </c>
      <c r="F621" s="98">
        <f t="shared" si="9"/>
        <v>-5.077</v>
      </c>
      <c r="I621" s="98">
        <v>-5.077</v>
      </c>
    </row>
    <row r="622" spans="1:9" ht="12.75" hidden="1" outlineLevel="4">
      <c r="A622" s="85" t="s">
        <v>1172</v>
      </c>
      <c r="B622" s="88" t="s">
        <v>2578</v>
      </c>
      <c r="C622" s="88" t="s">
        <v>2579</v>
      </c>
      <c r="D622" s="89">
        <v>1635</v>
      </c>
      <c r="F622" s="98">
        <f t="shared" si="9"/>
        <v>1.635</v>
      </c>
      <c r="I622" s="98">
        <v>1.635</v>
      </c>
    </row>
    <row r="623" spans="1:9" ht="12.75" hidden="1" outlineLevel="4">
      <c r="A623" s="85" t="s">
        <v>1173</v>
      </c>
      <c r="B623" s="88" t="s">
        <v>5097</v>
      </c>
      <c r="C623" s="88" t="s">
        <v>5098</v>
      </c>
      <c r="D623" s="89">
        <v>15735</v>
      </c>
      <c r="F623" s="98">
        <f t="shared" si="9"/>
        <v>15.735</v>
      </c>
      <c r="I623" s="98">
        <v>15.735</v>
      </c>
    </row>
    <row r="624" spans="1:9" ht="12.75" hidden="1" outlineLevel="4">
      <c r="A624" s="85" t="s">
        <v>1174</v>
      </c>
      <c r="B624" s="88" t="s">
        <v>1175</v>
      </c>
      <c r="C624" s="88" t="s">
        <v>1176</v>
      </c>
      <c r="D624" s="89">
        <v>8409</v>
      </c>
      <c r="F624" s="98">
        <f t="shared" si="9"/>
        <v>8.409</v>
      </c>
      <c r="I624" s="98">
        <v>8.409</v>
      </c>
    </row>
    <row r="625" spans="1:9" ht="12.75" hidden="1" outlineLevel="4">
      <c r="A625" s="85" t="s">
        <v>1177</v>
      </c>
      <c r="B625" s="88" t="s">
        <v>2759</v>
      </c>
      <c r="C625" s="88" t="s">
        <v>2760</v>
      </c>
      <c r="D625" s="89">
        <v>1279</v>
      </c>
      <c r="F625" s="98">
        <f t="shared" si="9"/>
        <v>1.279</v>
      </c>
      <c r="I625" s="98">
        <v>1.279</v>
      </c>
    </row>
    <row r="626" spans="1:9" ht="12.75" hidden="1" outlineLevel="4">
      <c r="A626" s="85" t="s">
        <v>1178</v>
      </c>
      <c r="B626" s="88" t="s">
        <v>2510</v>
      </c>
      <c r="C626" s="88" t="s">
        <v>2511</v>
      </c>
      <c r="D626" s="89">
        <v>7934</v>
      </c>
      <c r="F626" s="98">
        <f t="shared" si="9"/>
        <v>7.934</v>
      </c>
      <c r="I626" s="98">
        <v>7.934</v>
      </c>
    </row>
    <row r="627" spans="1:9" ht="12.75" hidden="1" outlineLevel="4">
      <c r="A627" s="85" t="s">
        <v>1179</v>
      </c>
      <c r="B627" s="88" t="s">
        <v>2434</v>
      </c>
      <c r="C627" s="88" t="s">
        <v>2435</v>
      </c>
      <c r="D627" s="89">
        <v>8932</v>
      </c>
      <c r="F627" s="98">
        <f t="shared" si="9"/>
        <v>8.932</v>
      </c>
      <c r="I627" s="98">
        <v>8.932</v>
      </c>
    </row>
    <row r="628" spans="1:9" ht="12.75" hidden="1" outlineLevel="4">
      <c r="A628" s="85" t="s">
        <v>1180</v>
      </c>
      <c r="B628" s="88" t="s">
        <v>2437</v>
      </c>
      <c r="C628" s="88" t="s">
        <v>2438</v>
      </c>
      <c r="D628" s="89">
        <v>7801</v>
      </c>
      <c r="F628" s="98">
        <f t="shared" si="9"/>
        <v>7.801</v>
      </c>
      <c r="I628" s="98">
        <v>7.801</v>
      </c>
    </row>
    <row r="629" spans="1:9" ht="12.75" hidden="1" outlineLevel="4">
      <c r="A629" s="85" t="s">
        <v>1181</v>
      </c>
      <c r="B629" s="88" t="s">
        <v>2443</v>
      </c>
      <c r="C629" s="88" t="s">
        <v>4691</v>
      </c>
      <c r="D629" s="89">
        <v>15972</v>
      </c>
      <c r="F629" s="98">
        <f t="shared" si="9"/>
        <v>15.972</v>
      </c>
      <c r="I629" s="98">
        <v>15.972</v>
      </c>
    </row>
    <row r="630" spans="1:9" ht="12.75" hidden="1" outlineLevel="4">
      <c r="A630" s="85" t="s">
        <v>1182</v>
      </c>
      <c r="B630" s="88" t="s">
        <v>2522</v>
      </c>
      <c r="C630" s="88" t="s">
        <v>2523</v>
      </c>
      <c r="D630" s="89">
        <v>5456</v>
      </c>
      <c r="F630" s="98">
        <f t="shared" si="9"/>
        <v>5.456</v>
      </c>
      <c r="I630" s="98">
        <v>5.456</v>
      </c>
    </row>
    <row r="631" spans="1:9" ht="12.75" hidden="1" outlineLevel="4">
      <c r="A631" s="85" t="s">
        <v>1183</v>
      </c>
      <c r="B631" s="88" t="s">
        <v>4699</v>
      </c>
      <c r="C631" s="88" t="s">
        <v>4700</v>
      </c>
      <c r="D631" s="89">
        <v>2790</v>
      </c>
      <c r="F631" s="98">
        <f t="shared" si="9"/>
        <v>2.79</v>
      </c>
      <c r="I631" s="98">
        <v>2.79</v>
      </c>
    </row>
    <row r="632" spans="1:9" ht="12.75" hidden="1" outlineLevel="4">
      <c r="A632" s="85" t="s">
        <v>1184</v>
      </c>
      <c r="B632" s="88" t="s">
        <v>2562</v>
      </c>
      <c r="C632" s="88" t="s">
        <v>2563</v>
      </c>
      <c r="D632" s="89">
        <v>70797</v>
      </c>
      <c r="F632" s="98">
        <f t="shared" si="9"/>
        <v>70.797</v>
      </c>
      <c r="I632" s="98">
        <v>70.797</v>
      </c>
    </row>
    <row r="633" spans="1:9" ht="12.75" hidden="1" outlineLevel="4">
      <c r="A633" s="85" t="s">
        <v>1185</v>
      </c>
      <c r="B633" s="88" t="s">
        <v>4702</v>
      </c>
      <c r="C633" s="88" t="s">
        <v>4703</v>
      </c>
      <c r="D633" s="89">
        <v>5808</v>
      </c>
      <c r="F633" s="98">
        <f t="shared" si="9"/>
        <v>5.808</v>
      </c>
      <c r="I633" s="98">
        <v>5.808</v>
      </c>
    </row>
    <row r="634" spans="1:9" ht="12.75" hidden="1" outlineLevel="4">
      <c r="A634" s="85" t="s">
        <v>1186</v>
      </c>
      <c r="B634" s="88" t="s">
        <v>2638</v>
      </c>
      <c r="C634" s="88" t="s">
        <v>2639</v>
      </c>
      <c r="D634" s="89">
        <v>356</v>
      </c>
      <c r="F634" s="98">
        <f t="shared" si="9"/>
        <v>0.356</v>
      </c>
      <c r="I634" s="98">
        <v>0.356</v>
      </c>
    </row>
    <row r="635" spans="1:9" ht="12.75" hidden="1" outlineLevel="4">
      <c r="A635" s="85" t="s">
        <v>1187</v>
      </c>
      <c r="B635" s="88" t="s">
        <v>2641</v>
      </c>
      <c r="C635" s="88" t="s">
        <v>2642</v>
      </c>
      <c r="D635" s="89">
        <v>-42000</v>
      </c>
      <c r="F635" s="98">
        <f t="shared" si="9"/>
        <v>-42</v>
      </c>
      <c r="I635" s="98">
        <v>-42</v>
      </c>
    </row>
    <row r="636" spans="1:9" ht="12.75" hidden="1" outlineLevel="4">
      <c r="A636" s="85" t="s">
        <v>1188</v>
      </c>
      <c r="B636" s="88" t="s">
        <v>2593</v>
      </c>
      <c r="C636" s="88" t="s">
        <v>2594</v>
      </c>
      <c r="D636" s="89">
        <v>-70000</v>
      </c>
      <c r="F636" s="98">
        <f t="shared" si="9"/>
        <v>-70</v>
      </c>
      <c r="I636" s="98">
        <v>-70</v>
      </c>
    </row>
    <row r="637" spans="1:9" ht="12.75" hidden="1" outlineLevel="3" collapsed="1">
      <c r="A637" s="85" t="s">
        <v>2398</v>
      </c>
      <c r="B637" s="90" t="s">
        <v>1189</v>
      </c>
      <c r="C637" s="90" t="s">
        <v>1190</v>
      </c>
      <c r="D637" s="91">
        <v>553729</v>
      </c>
      <c r="F637" s="98">
        <f t="shared" si="9"/>
        <v>553.729</v>
      </c>
      <c r="I637" s="98">
        <v>553.729</v>
      </c>
    </row>
    <row r="638" spans="1:9" ht="12.75" outlineLevel="2" collapsed="1">
      <c r="A638" s="85" t="s">
        <v>2401</v>
      </c>
      <c r="B638" s="90" t="s">
        <v>1191</v>
      </c>
      <c r="C638" s="90" t="s">
        <v>2154</v>
      </c>
      <c r="D638" s="91">
        <v>503327</v>
      </c>
      <c r="F638" s="98">
        <f t="shared" si="9"/>
        <v>503.327</v>
      </c>
      <c r="I638" s="98">
        <v>503.327</v>
      </c>
    </row>
    <row r="639" spans="1:9" ht="12.75" hidden="1" outlineLevel="4">
      <c r="A639" s="85" t="s">
        <v>1192</v>
      </c>
      <c r="B639" s="88" t="s">
        <v>2404</v>
      </c>
      <c r="C639" s="88" t="s">
        <v>2405</v>
      </c>
      <c r="D639" s="89">
        <v>25202</v>
      </c>
      <c r="F639" s="98">
        <f t="shared" si="9"/>
        <v>25.202</v>
      </c>
      <c r="I639" s="98">
        <v>25.202</v>
      </c>
    </row>
    <row r="640" spans="1:9" ht="12.75" hidden="1" outlineLevel="4">
      <c r="A640" s="85" t="s">
        <v>1193</v>
      </c>
      <c r="B640" s="88" t="s">
        <v>2773</v>
      </c>
      <c r="C640" s="88" t="s">
        <v>2774</v>
      </c>
      <c r="D640" s="89">
        <v>13915</v>
      </c>
      <c r="F640" s="98">
        <f t="shared" si="9"/>
        <v>13.915</v>
      </c>
      <c r="I640" s="98">
        <v>13.915</v>
      </c>
    </row>
    <row r="641" spans="1:9" ht="12.75" hidden="1" outlineLevel="4">
      <c r="A641" s="85" t="s">
        <v>1194</v>
      </c>
      <c r="B641" s="88" t="s">
        <v>2413</v>
      </c>
      <c r="C641" s="88" t="s">
        <v>2414</v>
      </c>
      <c r="D641" s="89">
        <v>-983</v>
      </c>
      <c r="F641" s="98">
        <f t="shared" si="9"/>
        <v>-0.983</v>
      </c>
      <c r="I641" s="98">
        <v>-0.983</v>
      </c>
    </row>
    <row r="642" spans="1:9" ht="12.75" hidden="1" outlineLevel="4">
      <c r="A642" s="85" t="s">
        <v>1195</v>
      </c>
      <c r="B642" s="88" t="s">
        <v>2393</v>
      </c>
      <c r="C642" s="88" t="s">
        <v>2394</v>
      </c>
      <c r="D642" s="89">
        <v>1025</v>
      </c>
      <c r="F642" s="98">
        <f t="shared" si="9"/>
        <v>1.025</v>
      </c>
      <c r="I642" s="98">
        <v>1.025</v>
      </c>
    </row>
    <row r="643" spans="1:9" ht="12.75" hidden="1" outlineLevel="4">
      <c r="A643" s="85" t="s">
        <v>3242</v>
      </c>
      <c r="B643" s="88" t="s">
        <v>2510</v>
      </c>
      <c r="C643" s="88" t="s">
        <v>2511</v>
      </c>
      <c r="D643" s="89">
        <v>3967</v>
      </c>
      <c r="F643" s="98">
        <f t="shared" si="9"/>
        <v>3.967</v>
      </c>
      <c r="I643" s="98">
        <v>3.967</v>
      </c>
    </row>
    <row r="644" spans="1:9" ht="12.75" hidden="1" outlineLevel="4">
      <c r="A644" s="85" t="s">
        <v>3243</v>
      </c>
      <c r="B644" s="88" t="s">
        <v>2434</v>
      </c>
      <c r="C644" s="88" t="s">
        <v>2435</v>
      </c>
      <c r="D644" s="89">
        <v>4466</v>
      </c>
      <c r="F644" s="98">
        <f t="shared" si="9"/>
        <v>4.466</v>
      </c>
      <c r="I644" s="98">
        <v>4.466</v>
      </c>
    </row>
    <row r="645" spans="1:9" ht="12.75" hidden="1" outlineLevel="4">
      <c r="A645" s="85" t="s">
        <v>3244</v>
      </c>
      <c r="B645" s="88" t="s">
        <v>2437</v>
      </c>
      <c r="C645" s="88" t="s">
        <v>2438</v>
      </c>
      <c r="D645" s="89">
        <v>3901</v>
      </c>
      <c r="F645" s="98">
        <f t="shared" si="9"/>
        <v>3.901</v>
      </c>
      <c r="I645" s="98">
        <v>3.901</v>
      </c>
    </row>
    <row r="646" spans="1:9" ht="12.75" hidden="1" outlineLevel="4">
      <c r="A646" s="85" t="s">
        <v>3245</v>
      </c>
      <c r="B646" s="88" t="s">
        <v>2443</v>
      </c>
      <c r="C646" s="88" t="s">
        <v>4691</v>
      </c>
      <c r="D646" s="89">
        <v>7986</v>
      </c>
      <c r="F646" s="98">
        <f aca="true" t="shared" si="10" ref="F646:F709">D646/1000</f>
        <v>7.986</v>
      </c>
      <c r="I646" s="98">
        <v>7.986</v>
      </c>
    </row>
    <row r="647" spans="1:9" ht="12.75" hidden="1" outlineLevel="4">
      <c r="A647" s="85" t="s">
        <v>3246</v>
      </c>
      <c r="B647" s="88" t="s">
        <v>4693</v>
      </c>
      <c r="C647" s="88" t="s">
        <v>4694</v>
      </c>
      <c r="D647" s="89">
        <v>12736</v>
      </c>
      <c r="F647" s="98">
        <f t="shared" si="10"/>
        <v>12.736</v>
      </c>
      <c r="I647" s="98">
        <v>12.736</v>
      </c>
    </row>
    <row r="648" spans="1:9" ht="12.75" hidden="1" outlineLevel="4">
      <c r="A648" s="85" t="s">
        <v>3247</v>
      </c>
      <c r="B648" s="88" t="s">
        <v>4696</v>
      </c>
      <c r="C648" s="88" t="s">
        <v>4697</v>
      </c>
      <c r="D648" s="89">
        <v>18509</v>
      </c>
      <c r="F648" s="98">
        <f t="shared" si="10"/>
        <v>18.509</v>
      </c>
      <c r="I648" s="98">
        <v>18.509</v>
      </c>
    </row>
    <row r="649" spans="1:9" ht="12.75" hidden="1" outlineLevel="4">
      <c r="A649" s="85" t="s">
        <v>3248</v>
      </c>
      <c r="B649" s="88" t="s">
        <v>4702</v>
      </c>
      <c r="C649" s="88" t="s">
        <v>4703</v>
      </c>
      <c r="D649" s="89">
        <v>1991</v>
      </c>
      <c r="F649" s="98">
        <f t="shared" si="10"/>
        <v>1.991</v>
      </c>
      <c r="I649" s="98">
        <v>1.991</v>
      </c>
    </row>
    <row r="650" spans="1:9" ht="12.75" hidden="1" outlineLevel="4">
      <c r="A650" s="85" t="s">
        <v>3249</v>
      </c>
      <c r="B650" s="88" t="s">
        <v>2483</v>
      </c>
      <c r="C650" s="88" t="s">
        <v>2484</v>
      </c>
      <c r="D650" s="89">
        <v>313279</v>
      </c>
      <c r="F650" s="98">
        <f t="shared" si="10"/>
        <v>313.279</v>
      </c>
      <c r="I650" s="98">
        <v>313.279</v>
      </c>
    </row>
    <row r="651" spans="1:9" ht="12.75" hidden="1" outlineLevel="4">
      <c r="A651" s="85" t="s">
        <v>3250</v>
      </c>
      <c r="B651" s="88" t="s">
        <v>777</v>
      </c>
      <c r="C651" s="88" t="s">
        <v>778</v>
      </c>
      <c r="D651" s="89">
        <v>21573</v>
      </c>
      <c r="F651" s="98">
        <f t="shared" si="10"/>
        <v>21.573</v>
      </c>
      <c r="I651" s="98">
        <v>21.573</v>
      </c>
    </row>
    <row r="652" spans="1:9" ht="12.75" hidden="1" outlineLevel="4">
      <c r="A652" s="85" t="s">
        <v>3251</v>
      </c>
      <c r="B652" s="88" t="s">
        <v>2486</v>
      </c>
      <c r="C652" s="88" t="s">
        <v>2487</v>
      </c>
      <c r="D652" s="89">
        <v>52100</v>
      </c>
      <c r="F652" s="98">
        <f t="shared" si="10"/>
        <v>52.1</v>
      </c>
      <c r="I652" s="98">
        <v>52.1</v>
      </c>
    </row>
    <row r="653" spans="1:9" ht="12.75" hidden="1" outlineLevel="4">
      <c r="A653" s="85" t="s">
        <v>3252</v>
      </c>
      <c r="B653" s="88" t="s">
        <v>3137</v>
      </c>
      <c r="C653" s="88" t="s">
        <v>3138</v>
      </c>
      <c r="D653" s="89">
        <v>-23330</v>
      </c>
      <c r="F653" s="98">
        <f t="shared" si="10"/>
        <v>-23.33</v>
      </c>
      <c r="I653" s="98">
        <v>-23.33</v>
      </c>
    </row>
    <row r="654" spans="1:9" ht="12.75" hidden="1" outlineLevel="4">
      <c r="A654" s="85" t="s">
        <v>3253</v>
      </c>
      <c r="B654" s="88" t="s">
        <v>2407</v>
      </c>
      <c r="C654" s="88" t="s">
        <v>2408</v>
      </c>
      <c r="D654" s="89">
        <v>-853</v>
      </c>
      <c r="F654" s="98">
        <f t="shared" si="10"/>
        <v>-0.853</v>
      </c>
      <c r="I654" s="98">
        <v>-0.853</v>
      </c>
    </row>
    <row r="655" spans="1:9" ht="12.75" hidden="1" outlineLevel="4">
      <c r="A655" s="85" t="s">
        <v>3254</v>
      </c>
      <c r="B655" s="88" t="s">
        <v>2410</v>
      </c>
      <c r="C655" s="88" t="s">
        <v>2411</v>
      </c>
      <c r="D655" s="89">
        <v>916</v>
      </c>
      <c r="F655" s="98">
        <f t="shared" si="10"/>
        <v>0.916</v>
      </c>
      <c r="I655" s="98">
        <v>0.916</v>
      </c>
    </row>
    <row r="656" spans="1:9" ht="12.75" hidden="1" outlineLevel="4">
      <c r="A656" s="85" t="s">
        <v>3255</v>
      </c>
      <c r="B656" s="88" t="s">
        <v>2489</v>
      </c>
      <c r="C656" s="88" t="s">
        <v>2490</v>
      </c>
      <c r="D656" s="89">
        <v>336</v>
      </c>
      <c r="F656" s="98">
        <f t="shared" si="10"/>
        <v>0.336</v>
      </c>
      <c r="I656" s="98">
        <v>0.336</v>
      </c>
    </row>
    <row r="657" spans="1:9" ht="12.75" hidden="1" outlineLevel="4">
      <c r="A657" s="85" t="s">
        <v>3256</v>
      </c>
      <c r="B657" s="88" t="s">
        <v>2704</v>
      </c>
      <c r="C657" s="88" t="s">
        <v>2705</v>
      </c>
      <c r="D657" s="89">
        <v>100</v>
      </c>
      <c r="F657" s="98">
        <f t="shared" si="10"/>
        <v>0.1</v>
      </c>
      <c r="I657" s="98">
        <v>0.1</v>
      </c>
    </row>
    <row r="658" spans="1:9" ht="12.75" hidden="1" outlineLevel="4">
      <c r="A658" s="85" t="s">
        <v>3257</v>
      </c>
      <c r="B658" s="88" t="s">
        <v>2575</v>
      </c>
      <c r="C658" s="88" t="s">
        <v>2576</v>
      </c>
      <c r="D658" s="89">
        <v>100</v>
      </c>
      <c r="F658" s="98">
        <f t="shared" si="10"/>
        <v>0.1</v>
      </c>
      <c r="I658" s="98">
        <v>0.1</v>
      </c>
    </row>
    <row r="659" spans="1:9" ht="12.75" hidden="1" outlineLevel="4">
      <c r="A659" s="85" t="s">
        <v>3258</v>
      </c>
      <c r="B659" s="88" t="s">
        <v>2396</v>
      </c>
      <c r="C659" s="88" t="s">
        <v>2397</v>
      </c>
      <c r="D659" s="89">
        <v>175</v>
      </c>
      <c r="F659" s="98">
        <f t="shared" si="10"/>
        <v>0.175</v>
      </c>
      <c r="I659" s="98">
        <v>0.175</v>
      </c>
    </row>
    <row r="660" spans="1:9" ht="12.75" hidden="1" outlineLevel="4">
      <c r="A660" s="85" t="s">
        <v>3259</v>
      </c>
      <c r="B660" s="88" t="s">
        <v>2534</v>
      </c>
      <c r="C660" s="88" t="s">
        <v>2535</v>
      </c>
      <c r="D660" s="89">
        <v>1565</v>
      </c>
      <c r="F660" s="98">
        <f t="shared" si="10"/>
        <v>1.565</v>
      </c>
      <c r="I660" s="98">
        <v>1.565</v>
      </c>
    </row>
    <row r="661" spans="1:9" ht="12.75" hidden="1" outlineLevel="4">
      <c r="A661" s="85" t="s">
        <v>3260</v>
      </c>
      <c r="B661" s="88" t="s">
        <v>2501</v>
      </c>
      <c r="C661" s="88" t="s">
        <v>2502</v>
      </c>
      <c r="D661" s="89">
        <v>175</v>
      </c>
      <c r="F661" s="98">
        <f t="shared" si="10"/>
        <v>0.175</v>
      </c>
      <c r="I661" s="98">
        <v>0.175</v>
      </c>
    </row>
    <row r="662" spans="1:9" ht="12.75" hidden="1" outlineLevel="4">
      <c r="A662" s="85" t="s">
        <v>3261</v>
      </c>
      <c r="B662" s="88" t="s">
        <v>2507</v>
      </c>
      <c r="C662" s="88" t="s">
        <v>2508</v>
      </c>
      <c r="D662" s="89">
        <v>2079</v>
      </c>
      <c r="F662" s="98">
        <f t="shared" si="10"/>
        <v>2.079</v>
      </c>
      <c r="I662" s="98">
        <v>2.079</v>
      </c>
    </row>
    <row r="663" spans="1:9" ht="12.75" hidden="1" outlineLevel="4">
      <c r="A663" s="85" t="s">
        <v>3262</v>
      </c>
      <c r="B663" s="88" t="s">
        <v>2513</v>
      </c>
      <c r="C663" s="88" t="s">
        <v>2514</v>
      </c>
      <c r="D663" s="89">
        <v>5942</v>
      </c>
      <c r="F663" s="98">
        <f t="shared" si="10"/>
        <v>5.942</v>
      </c>
      <c r="I663" s="98">
        <v>5.942</v>
      </c>
    </row>
    <row r="664" spans="1:9" ht="12.75" hidden="1" outlineLevel="4">
      <c r="A664" s="85" t="s">
        <v>3263</v>
      </c>
      <c r="B664" s="88" t="s">
        <v>2516</v>
      </c>
      <c r="C664" s="88" t="s">
        <v>2517</v>
      </c>
      <c r="D664" s="89">
        <v>1695</v>
      </c>
      <c r="F664" s="98">
        <f t="shared" si="10"/>
        <v>1.695</v>
      </c>
      <c r="I664" s="98">
        <v>1.695</v>
      </c>
    </row>
    <row r="665" spans="1:9" ht="12.75" hidden="1" outlineLevel="4">
      <c r="A665" s="85" t="s">
        <v>3264</v>
      </c>
      <c r="B665" s="88" t="s">
        <v>2440</v>
      </c>
      <c r="C665" s="88" t="s">
        <v>2441</v>
      </c>
      <c r="D665" s="89">
        <v>6568</v>
      </c>
      <c r="F665" s="98">
        <f t="shared" si="10"/>
        <v>6.568</v>
      </c>
      <c r="I665" s="98">
        <v>6.568</v>
      </c>
    </row>
    <row r="666" spans="1:9" ht="12.75" hidden="1" outlineLevel="4">
      <c r="A666" s="85" t="s">
        <v>3265</v>
      </c>
      <c r="B666" s="88" t="s">
        <v>2519</v>
      </c>
      <c r="C666" s="88" t="s">
        <v>2520</v>
      </c>
      <c r="D666" s="89">
        <v>23337</v>
      </c>
      <c r="F666" s="98">
        <f t="shared" si="10"/>
        <v>23.337</v>
      </c>
      <c r="I666" s="98">
        <v>23.337</v>
      </c>
    </row>
    <row r="667" spans="1:9" ht="12.75" hidden="1" outlineLevel="4">
      <c r="A667" s="85" t="s">
        <v>3266</v>
      </c>
      <c r="B667" s="88" t="s">
        <v>2522</v>
      </c>
      <c r="C667" s="88" t="s">
        <v>2523</v>
      </c>
      <c r="D667" s="89">
        <v>4</v>
      </c>
      <c r="F667" s="98">
        <f t="shared" si="10"/>
        <v>0.004</v>
      </c>
      <c r="I667" s="98">
        <v>0.004</v>
      </c>
    </row>
    <row r="668" spans="1:9" ht="12.75" hidden="1" outlineLevel="4">
      <c r="A668" s="85" t="s">
        <v>3267</v>
      </c>
      <c r="B668" s="88" t="s">
        <v>2525</v>
      </c>
      <c r="C668" s="88" t="s">
        <v>2526</v>
      </c>
      <c r="D668" s="89">
        <v>2933</v>
      </c>
      <c r="F668" s="98">
        <f t="shared" si="10"/>
        <v>2.933</v>
      </c>
      <c r="I668" s="98">
        <v>2.933</v>
      </c>
    </row>
    <row r="669" spans="1:9" ht="12.75" hidden="1" outlineLevel="4">
      <c r="A669" s="85" t="s">
        <v>3268</v>
      </c>
      <c r="B669" s="88" t="s">
        <v>4699</v>
      </c>
      <c r="C669" s="88" t="s">
        <v>4700</v>
      </c>
      <c r="D669" s="89">
        <v>1395</v>
      </c>
      <c r="F669" s="98">
        <f t="shared" si="10"/>
        <v>1.395</v>
      </c>
      <c r="I669" s="98">
        <v>1.395</v>
      </c>
    </row>
    <row r="670" spans="1:9" ht="12.75" hidden="1" outlineLevel="3" collapsed="1">
      <c r="A670" s="85" t="s">
        <v>2398</v>
      </c>
      <c r="B670" s="90" t="s">
        <v>3269</v>
      </c>
      <c r="C670" s="90" t="s">
        <v>3270</v>
      </c>
      <c r="D670" s="91">
        <v>502804</v>
      </c>
      <c r="F670" s="98">
        <f t="shared" si="10"/>
        <v>502.804</v>
      </c>
      <c r="I670" s="98">
        <v>502.804</v>
      </c>
    </row>
    <row r="671" spans="1:9" ht="12.75" hidden="1" outlineLevel="4">
      <c r="A671" s="85" t="s">
        <v>3271</v>
      </c>
      <c r="B671" s="88" t="s">
        <v>2410</v>
      </c>
      <c r="C671" s="88" t="s">
        <v>2411</v>
      </c>
      <c r="D671" s="89">
        <v>140</v>
      </c>
      <c r="F671" s="98">
        <f t="shared" si="10"/>
        <v>0.14</v>
      </c>
      <c r="I671" s="98">
        <v>0.14</v>
      </c>
    </row>
    <row r="672" spans="1:9" ht="12.75" hidden="1" outlineLevel="4">
      <c r="A672" s="85" t="s">
        <v>3272</v>
      </c>
      <c r="B672" s="88" t="s">
        <v>2413</v>
      </c>
      <c r="C672" s="88" t="s">
        <v>2414</v>
      </c>
      <c r="D672" s="89">
        <v>-238</v>
      </c>
      <c r="F672" s="98">
        <f t="shared" si="10"/>
        <v>-0.238</v>
      </c>
      <c r="I672" s="98">
        <v>-0.238</v>
      </c>
    </row>
    <row r="673" spans="1:9" ht="12.75" hidden="1" outlineLevel="3" collapsed="1">
      <c r="A673" s="85" t="s">
        <v>2398</v>
      </c>
      <c r="B673" s="90" t="s">
        <v>3273</v>
      </c>
      <c r="C673" s="90" t="s">
        <v>3274</v>
      </c>
      <c r="D673" s="91">
        <v>-98</v>
      </c>
      <c r="F673" s="98">
        <f t="shared" si="10"/>
        <v>-0.098</v>
      </c>
      <c r="I673" s="98">
        <v>-0.098</v>
      </c>
    </row>
    <row r="674" spans="1:9" ht="12.75" hidden="1" outlineLevel="4">
      <c r="A674" s="85" t="s">
        <v>3275</v>
      </c>
      <c r="B674" s="88" t="s">
        <v>4693</v>
      </c>
      <c r="C674" s="88" t="s">
        <v>4694</v>
      </c>
      <c r="D674" s="89">
        <v>502</v>
      </c>
      <c r="F674" s="98">
        <f t="shared" si="10"/>
        <v>0.502</v>
      </c>
      <c r="I674" s="98">
        <v>0.502</v>
      </c>
    </row>
    <row r="675" spans="1:9" ht="12.75" hidden="1" outlineLevel="4">
      <c r="A675" s="85" t="s">
        <v>3276</v>
      </c>
      <c r="B675" s="88" t="s">
        <v>2519</v>
      </c>
      <c r="C675" s="88" t="s">
        <v>2520</v>
      </c>
      <c r="D675" s="89">
        <v>2334</v>
      </c>
      <c r="F675" s="98">
        <f t="shared" si="10"/>
        <v>2.334</v>
      </c>
      <c r="I675" s="98">
        <v>2.334</v>
      </c>
    </row>
    <row r="676" spans="1:9" ht="12.75" hidden="1" outlineLevel="3" collapsed="1">
      <c r="A676" s="85" t="s">
        <v>2398</v>
      </c>
      <c r="B676" s="90" t="s">
        <v>3277</v>
      </c>
      <c r="C676" s="90" t="s">
        <v>3278</v>
      </c>
      <c r="D676" s="91">
        <v>2836</v>
      </c>
      <c r="F676" s="98">
        <f t="shared" si="10"/>
        <v>2.836</v>
      </c>
      <c r="I676" s="98">
        <v>2.836</v>
      </c>
    </row>
    <row r="677" spans="1:9" ht="12.75" outlineLevel="2" collapsed="1">
      <c r="A677" s="85" t="s">
        <v>2401</v>
      </c>
      <c r="B677" s="90" t="s">
        <v>3279</v>
      </c>
      <c r="C677" s="90" t="s">
        <v>2224</v>
      </c>
      <c r="D677" s="91">
        <v>505542</v>
      </c>
      <c r="F677" s="98">
        <f t="shared" si="10"/>
        <v>505.542</v>
      </c>
      <c r="I677" s="98">
        <v>505.542</v>
      </c>
    </row>
    <row r="678" spans="1:9" ht="12.75" hidden="1" outlineLevel="4">
      <c r="A678" s="85" t="s">
        <v>3280</v>
      </c>
      <c r="B678" s="88" t="s">
        <v>2404</v>
      </c>
      <c r="C678" s="88" t="s">
        <v>2405</v>
      </c>
      <c r="D678" s="89">
        <v>6740</v>
      </c>
      <c r="F678" s="98">
        <f t="shared" si="10"/>
        <v>6.74</v>
      </c>
      <c r="I678" s="98">
        <v>6.74</v>
      </c>
    </row>
    <row r="679" spans="1:9" ht="12.75" hidden="1" outlineLevel="4">
      <c r="A679" s="85" t="s">
        <v>3281</v>
      </c>
      <c r="B679" s="88" t="s">
        <v>2413</v>
      </c>
      <c r="C679" s="88" t="s">
        <v>2414</v>
      </c>
      <c r="D679" s="89">
        <v>-192</v>
      </c>
      <c r="F679" s="98">
        <f t="shared" si="10"/>
        <v>-0.192</v>
      </c>
      <c r="I679" s="98">
        <v>-0.192</v>
      </c>
    </row>
    <row r="680" spans="1:9" ht="12.75" hidden="1" outlineLevel="4">
      <c r="A680" s="85" t="s">
        <v>3282</v>
      </c>
      <c r="B680" s="88" t="s">
        <v>2419</v>
      </c>
      <c r="C680" s="88" t="s">
        <v>2420</v>
      </c>
      <c r="D680" s="89">
        <v>55</v>
      </c>
      <c r="F680" s="98">
        <f t="shared" si="10"/>
        <v>0.055</v>
      </c>
      <c r="I680" s="98">
        <v>0.055</v>
      </c>
    </row>
    <row r="681" spans="1:9" ht="12.75" hidden="1" outlineLevel="4">
      <c r="A681" s="85" t="s">
        <v>3283</v>
      </c>
      <c r="B681" s="88" t="s">
        <v>3284</v>
      </c>
      <c r="C681" s="88" t="s">
        <v>3285</v>
      </c>
      <c r="D681" s="89">
        <v>22</v>
      </c>
      <c r="F681" s="98">
        <f t="shared" si="10"/>
        <v>0.022</v>
      </c>
      <c r="I681" s="98">
        <v>0.022</v>
      </c>
    </row>
    <row r="682" spans="1:9" ht="12.75" hidden="1" outlineLevel="4">
      <c r="A682" s="85" t="s">
        <v>3286</v>
      </c>
      <c r="B682" s="88" t="s">
        <v>2779</v>
      </c>
      <c r="C682" s="88" t="s">
        <v>2780</v>
      </c>
      <c r="D682" s="89">
        <v>493</v>
      </c>
      <c r="F682" s="98">
        <f t="shared" si="10"/>
        <v>0.493</v>
      </c>
      <c r="I682" s="98">
        <v>0.493</v>
      </c>
    </row>
    <row r="683" spans="1:9" ht="12.75" hidden="1" outlineLevel="4">
      <c r="A683" s="85" t="s">
        <v>3287</v>
      </c>
      <c r="B683" s="88" t="s">
        <v>2507</v>
      </c>
      <c r="C683" s="88" t="s">
        <v>2508</v>
      </c>
      <c r="D683" s="89">
        <v>567</v>
      </c>
      <c r="F683" s="98">
        <f t="shared" si="10"/>
        <v>0.567</v>
      </c>
      <c r="I683" s="98">
        <v>0.567</v>
      </c>
    </row>
    <row r="684" spans="1:9" ht="12.75" hidden="1" outlineLevel="4">
      <c r="A684" s="85" t="s">
        <v>3288</v>
      </c>
      <c r="B684" s="88" t="s">
        <v>2510</v>
      </c>
      <c r="C684" s="88" t="s">
        <v>2511</v>
      </c>
      <c r="D684" s="89">
        <v>1082</v>
      </c>
      <c r="F684" s="98">
        <f t="shared" si="10"/>
        <v>1.082</v>
      </c>
      <c r="I684" s="98">
        <v>1.082</v>
      </c>
    </row>
    <row r="685" spans="1:9" ht="12.75" hidden="1" outlineLevel="4">
      <c r="A685" s="85" t="s">
        <v>3289</v>
      </c>
      <c r="B685" s="88" t="s">
        <v>2434</v>
      </c>
      <c r="C685" s="88" t="s">
        <v>2435</v>
      </c>
      <c r="D685" s="89">
        <v>1218</v>
      </c>
      <c r="F685" s="98">
        <f t="shared" si="10"/>
        <v>1.218</v>
      </c>
      <c r="I685" s="98">
        <v>1.218</v>
      </c>
    </row>
    <row r="686" spans="1:9" ht="12.75" hidden="1" outlineLevel="4">
      <c r="A686" s="85" t="s">
        <v>3290</v>
      </c>
      <c r="B686" s="88" t="s">
        <v>2516</v>
      </c>
      <c r="C686" s="88" t="s">
        <v>2517</v>
      </c>
      <c r="D686" s="89">
        <v>462</v>
      </c>
      <c r="F686" s="98">
        <f t="shared" si="10"/>
        <v>0.462</v>
      </c>
      <c r="I686" s="98">
        <v>0.462</v>
      </c>
    </row>
    <row r="687" spans="1:9" ht="12.75" hidden="1" outlineLevel="4">
      <c r="A687" s="85" t="s">
        <v>3291</v>
      </c>
      <c r="B687" s="88" t="s">
        <v>2437</v>
      </c>
      <c r="C687" s="88" t="s">
        <v>2438</v>
      </c>
      <c r="D687" s="89">
        <v>1064</v>
      </c>
      <c r="F687" s="98">
        <f t="shared" si="10"/>
        <v>1.064</v>
      </c>
      <c r="I687" s="98">
        <v>1.064</v>
      </c>
    </row>
    <row r="688" spans="1:9" ht="12.75" hidden="1" outlineLevel="4">
      <c r="A688" s="85" t="s">
        <v>3292</v>
      </c>
      <c r="B688" s="88" t="s">
        <v>2443</v>
      </c>
      <c r="C688" s="88" t="s">
        <v>4691</v>
      </c>
      <c r="D688" s="89">
        <v>2178</v>
      </c>
      <c r="F688" s="98">
        <f t="shared" si="10"/>
        <v>2.178</v>
      </c>
      <c r="I688" s="98">
        <v>2.178</v>
      </c>
    </row>
    <row r="689" spans="1:9" ht="12.75" hidden="1" outlineLevel="4">
      <c r="A689" s="85" t="s">
        <v>3293</v>
      </c>
      <c r="B689" s="88" t="s">
        <v>2522</v>
      </c>
      <c r="C689" s="88" t="s">
        <v>2523</v>
      </c>
      <c r="D689" s="89">
        <v>48</v>
      </c>
      <c r="F689" s="98">
        <f t="shared" si="10"/>
        <v>0.048</v>
      </c>
      <c r="I689" s="98">
        <v>0.048</v>
      </c>
    </row>
    <row r="690" spans="1:9" ht="12.75" hidden="1" outlineLevel="4">
      <c r="A690" s="85" t="s">
        <v>3294</v>
      </c>
      <c r="B690" s="88" t="s">
        <v>4699</v>
      </c>
      <c r="C690" s="88" t="s">
        <v>4700</v>
      </c>
      <c r="D690" s="89">
        <v>380</v>
      </c>
      <c r="F690" s="98">
        <f t="shared" si="10"/>
        <v>0.38</v>
      </c>
      <c r="I690" s="98">
        <v>0.38</v>
      </c>
    </row>
    <row r="691" spans="1:9" ht="12.75" hidden="1" outlineLevel="4">
      <c r="A691" s="85" t="s">
        <v>3295</v>
      </c>
      <c r="B691" s="88" t="s">
        <v>2562</v>
      </c>
      <c r="C691" s="88" t="s">
        <v>2563</v>
      </c>
      <c r="D691" s="89">
        <v>6696</v>
      </c>
      <c r="F691" s="98">
        <f t="shared" si="10"/>
        <v>6.696</v>
      </c>
      <c r="I691" s="98">
        <v>6.696</v>
      </c>
    </row>
    <row r="692" spans="1:9" ht="12.75" hidden="1" outlineLevel="4">
      <c r="A692" s="85" t="s">
        <v>3296</v>
      </c>
      <c r="B692" s="88" t="s">
        <v>4702</v>
      </c>
      <c r="C692" s="88" t="s">
        <v>4703</v>
      </c>
      <c r="D692" s="89">
        <v>964</v>
      </c>
      <c r="F692" s="98">
        <f t="shared" si="10"/>
        <v>0.964</v>
      </c>
      <c r="I692" s="98">
        <v>0.964</v>
      </c>
    </row>
    <row r="693" spans="1:9" ht="12.75" hidden="1" outlineLevel="4">
      <c r="A693" s="85" t="s">
        <v>3297</v>
      </c>
      <c r="B693" s="88" t="s">
        <v>2483</v>
      </c>
      <c r="C693" s="88" t="s">
        <v>2484</v>
      </c>
      <c r="D693" s="89">
        <v>95022</v>
      </c>
      <c r="F693" s="98">
        <f t="shared" si="10"/>
        <v>95.022</v>
      </c>
      <c r="I693" s="98">
        <v>95.022</v>
      </c>
    </row>
    <row r="694" spans="1:9" ht="12.75" hidden="1" outlineLevel="4">
      <c r="A694" s="85" t="s">
        <v>3298</v>
      </c>
      <c r="B694" s="88" t="s">
        <v>2486</v>
      </c>
      <c r="C694" s="88" t="s">
        <v>2487</v>
      </c>
      <c r="D694" s="89">
        <v>19194</v>
      </c>
      <c r="F694" s="98">
        <f t="shared" si="10"/>
        <v>19.194</v>
      </c>
      <c r="I694" s="98">
        <v>19.194</v>
      </c>
    </row>
    <row r="695" spans="1:9" ht="12.75" hidden="1" outlineLevel="4">
      <c r="A695" s="85" t="s">
        <v>3299</v>
      </c>
      <c r="B695" s="88" t="s">
        <v>2407</v>
      </c>
      <c r="C695" s="88" t="s">
        <v>2408</v>
      </c>
      <c r="D695" s="89">
        <v>-269</v>
      </c>
      <c r="F695" s="98">
        <f t="shared" si="10"/>
        <v>-0.269</v>
      </c>
      <c r="I695" s="98">
        <v>-0.269</v>
      </c>
    </row>
    <row r="696" spans="1:9" ht="12.75" hidden="1" outlineLevel="4">
      <c r="A696" s="85" t="s">
        <v>3300</v>
      </c>
      <c r="B696" s="88" t="s">
        <v>2410</v>
      </c>
      <c r="C696" s="88" t="s">
        <v>2411</v>
      </c>
      <c r="D696" s="89">
        <v>165</v>
      </c>
      <c r="F696" s="98">
        <f t="shared" si="10"/>
        <v>0.165</v>
      </c>
      <c r="I696" s="98">
        <v>0.165</v>
      </c>
    </row>
    <row r="697" spans="1:9" ht="12.75" hidden="1" outlineLevel="4">
      <c r="A697" s="85" t="s">
        <v>3301</v>
      </c>
      <c r="B697" s="88" t="s">
        <v>5206</v>
      </c>
      <c r="C697" s="88" t="s">
        <v>5207</v>
      </c>
      <c r="D697" s="89">
        <v>8720</v>
      </c>
      <c r="F697" s="98">
        <f t="shared" si="10"/>
        <v>8.72</v>
      </c>
      <c r="I697" s="98">
        <v>8.72</v>
      </c>
    </row>
    <row r="698" spans="1:9" ht="12.75" hidden="1" outlineLevel="4">
      <c r="A698" s="85" t="s">
        <v>3302</v>
      </c>
      <c r="B698" s="88" t="s">
        <v>2489</v>
      </c>
      <c r="C698" s="88" t="s">
        <v>2490</v>
      </c>
      <c r="D698" s="89">
        <v>600</v>
      </c>
      <c r="F698" s="98">
        <f t="shared" si="10"/>
        <v>0.6</v>
      </c>
      <c r="I698" s="98">
        <v>0.6</v>
      </c>
    </row>
    <row r="699" spans="1:9" ht="12.75" hidden="1" outlineLevel="4">
      <c r="A699" s="85" t="s">
        <v>3303</v>
      </c>
      <c r="B699" s="88" t="s">
        <v>2396</v>
      </c>
      <c r="C699" s="88" t="s">
        <v>2397</v>
      </c>
      <c r="D699" s="89">
        <v>306</v>
      </c>
      <c r="F699" s="98">
        <f t="shared" si="10"/>
        <v>0.306</v>
      </c>
      <c r="I699" s="98">
        <v>0.306</v>
      </c>
    </row>
    <row r="700" spans="1:9" ht="12.75" hidden="1" outlineLevel="4">
      <c r="A700" s="85" t="s">
        <v>3304</v>
      </c>
      <c r="B700" s="88" t="s">
        <v>2422</v>
      </c>
      <c r="C700" s="88" t="s">
        <v>2423</v>
      </c>
      <c r="D700" s="89">
        <v>253</v>
      </c>
      <c r="F700" s="98">
        <f t="shared" si="10"/>
        <v>0.253</v>
      </c>
      <c r="I700" s="98">
        <v>0.253</v>
      </c>
    </row>
    <row r="701" spans="1:9" ht="12.75" hidden="1" outlineLevel="4">
      <c r="A701" s="85" t="s">
        <v>3305</v>
      </c>
      <c r="B701" s="88" t="s">
        <v>2690</v>
      </c>
      <c r="C701" s="88" t="s">
        <v>2691</v>
      </c>
      <c r="D701" s="89">
        <v>198</v>
      </c>
      <c r="F701" s="98">
        <f t="shared" si="10"/>
        <v>0.198</v>
      </c>
      <c r="I701" s="98">
        <v>0.198</v>
      </c>
    </row>
    <row r="702" spans="1:9" ht="12.75" hidden="1" outlineLevel="4">
      <c r="A702" s="85" t="s">
        <v>3306</v>
      </c>
      <c r="B702" s="88" t="s">
        <v>2534</v>
      </c>
      <c r="C702" s="88" t="s">
        <v>2535</v>
      </c>
      <c r="D702" s="89">
        <v>17221</v>
      </c>
      <c r="F702" s="98">
        <f t="shared" si="10"/>
        <v>17.221</v>
      </c>
      <c r="I702" s="98">
        <v>17.221</v>
      </c>
    </row>
    <row r="703" spans="1:9" ht="12.75" hidden="1" outlineLevel="4">
      <c r="A703" s="85" t="s">
        <v>3307</v>
      </c>
      <c r="B703" s="88" t="s">
        <v>2501</v>
      </c>
      <c r="C703" s="88" t="s">
        <v>2502</v>
      </c>
      <c r="D703" s="89">
        <v>1283</v>
      </c>
      <c r="F703" s="98">
        <f t="shared" si="10"/>
        <v>1.283</v>
      </c>
      <c r="I703" s="98">
        <v>1.283</v>
      </c>
    </row>
    <row r="704" spans="1:9" ht="12.75" hidden="1" outlineLevel="4">
      <c r="A704" s="85" t="s">
        <v>3308</v>
      </c>
      <c r="B704" s="88" t="s">
        <v>2513</v>
      </c>
      <c r="C704" s="88" t="s">
        <v>2514</v>
      </c>
      <c r="D704" s="89">
        <v>1682</v>
      </c>
      <c r="F704" s="98">
        <f t="shared" si="10"/>
        <v>1.682</v>
      </c>
      <c r="I704" s="98">
        <v>1.682</v>
      </c>
    </row>
    <row r="705" spans="1:9" ht="12.75" hidden="1" outlineLevel="4">
      <c r="A705" s="85" t="s">
        <v>3309</v>
      </c>
      <c r="B705" s="88" t="s">
        <v>2440</v>
      </c>
      <c r="C705" s="88" t="s">
        <v>2441</v>
      </c>
      <c r="D705" s="89">
        <v>1792</v>
      </c>
      <c r="F705" s="98">
        <f t="shared" si="10"/>
        <v>1.792</v>
      </c>
      <c r="I705" s="98">
        <v>1.792</v>
      </c>
    </row>
    <row r="706" spans="1:9" ht="12.75" hidden="1" outlineLevel="4">
      <c r="A706" s="85" t="s">
        <v>3310</v>
      </c>
      <c r="B706" s="88" t="s">
        <v>4693</v>
      </c>
      <c r="C706" s="88" t="s">
        <v>4694</v>
      </c>
      <c r="D706" s="89">
        <v>12994</v>
      </c>
      <c r="F706" s="98">
        <f t="shared" si="10"/>
        <v>12.994</v>
      </c>
      <c r="I706" s="98">
        <v>12.994</v>
      </c>
    </row>
    <row r="707" spans="1:9" ht="12.75" hidden="1" outlineLevel="4">
      <c r="A707" s="85" t="s">
        <v>3311</v>
      </c>
      <c r="B707" s="88" t="s">
        <v>4696</v>
      </c>
      <c r="C707" s="88" t="s">
        <v>4697</v>
      </c>
      <c r="D707" s="89">
        <v>5238</v>
      </c>
      <c r="F707" s="98">
        <f t="shared" si="10"/>
        <v>5.238</v>
      </c>
      <c r="I707" s="98">
        <v>5.238</v>
      </c>
    </row>
    <row r="708" spans="1:9" ht="12.75" hidden="1" outlineLevel="4">
      <c r="A708" s="85" t="s">
        <v>3312</v>
      </c>
      <c r="B708" s="88" t="s">
        <v>1166</v>
      </c>
      <c r="C708" s="88" t="s">
        <v>2529</v>
      </c>
      <c r="D708" s="89">
        <v>-198648</v>
      </c>
      <c r="F708" s="98">
        <f t="shared" si="10"/>
        <v>-198.648</v>
      </c>
      <c r="I708" s="98">
        <v>-198.648</v>
      </c>
    </row>
    <row r="709" spans="1:9" ht="12.75" hidden="1" outlineLevel="3" collapsed="1">
      <c r="A709" s="85" t="s">
        <v>2398</v>
      </c>
      <c r="B709" s="90" t="s">
        <v>3313</v>
      </c>
      <c r="C709" s="90" t="s">
        <v>3314</v>
      </c>
      <c r="D709" s="91">
        <v>-12472</v>
      </c>
      <c r="F709" s="98">
        <f t="shared" si="10"/>
        <v>-12.472</v>
      </c>
      <c r="I709" s="98">
        <v>-12.472</v>
      </c>
    </row>
    <row r="710" spans="1:9" ht="12.75" hidden="1" outlineLevel="4">
      <c r="A710" s="85" t="s">
        <v>3315</v>
      </c>
      <c r="B710" s="88" t="s">
        <v>2410</v>
      </c>
      <c r="C710" s="88" t="s">
        <v>2411</v>
      </c>
      <c r="D710" s="89">
        <v>366</v>
      </c>
      <c r="F710" s="98">
        <f aca="true" t="shared" si="11" ref="F710:F773">D710/1000</f>
        <v>0.366</v>
      </c>
      <c r="I710" s="98">
        <v>0.366</v>
      </c>
    </row>
    <row r="711" spans="1:9" ht="12.75" hidden="1" outlineLevel="4">
      <c r="A711" s="85" t="s">
        <v>3316</v>
      </c>
      <c r="B711" s="88" t="s">
        <v>2413</v>
      </c>
      <c r="C711" s="88" t="s">
        <v>2414</v>
      </c>
      <c r="D711" s="89">
        <v>-512</v>
      </c>
      <c r="F711" s="98">
        <f t="shared" si="11"/>
        <v>-0.512</v>
      </c>
      <c r="I711" s="98">
        <v>-0.512</v>
      </c>
    </row>
    <row r="712" spans="1:9" ht="12.75" hidden="1" outlineLevel="4">
      <c r="A712" s="85" t="s">
        <v>3317</v>
      </c>
      <c r="B712" s="88" t="s">
        <v>2528</v>
      </c>
      <c r="C712" s="88" t="s">
        <v>2529</v>
      </c>
      <c r="D712" s="89">
        <v>-6000</v>
      </c>
      <c r="F712" s="98">
        <f t="shared" si="11"/>
        <v>-6</v>
      </c>
      <c r="I712" s="98">
        <v>-6</v>
      </c>
    </row>
    <row r="713" spans="1:9" ht="12.75" hidden="1" outlineLevel="3" collapsed="1">
      <c r="A713" s="85" t="s">
        <v>2398</v>
      </c>
      <c r="B713" s="90" t="s">
        <v>3318</v>
      </c>
      <c r="C713" s="90" t="s">
        <v>3319</v>
      </c>
      <c r="D713" s="91">
        <v>-6146</v>
      </c>
      <c r="F713" s="98">
        <f t="shared" si="11"/>
        <v>-6.146</v>
      </c>
      <c r="I713" s="98">
        <v>-6.146</v>
      </c>
    </row>
    <row r="714" spans="1:9" ht="12.75" outlineLevel="2" collapsed="1">
      <c r="A714" s="85" t="s">
        <v>2401</v>
      </c>
      <c r="B714" s="90" t="s">
        <v>3320</v>
      </c>
      <c r="C714" s="90" t="s">
        <v>2155</v>
      </c>
      <c r="D714" s="91">
        <v>-18618</v>
      </c>
      <c r="F714" s="98">
        <f t="shared" si="11"/>
        <v>-18.618</v>
      </c>
      <c r="I714" s="98">
        <v>-18.618</v>
      </c>
    </row>
    <row r="715" spans="1:9" ht="12.75" hidden="1" outlineLevel="4">
      <c r="A715" s="85" t="s">
        <v>3321</v>
      </c>
      <c r="B715" s="88" t="s">
        <v>2404</v>
      </c>
      <c r="C715" s="88" t="s">
        <v>2405</v>
      </c>
      <c r="D715" s="89">
        <v>28759</v>
      </c>
      <c r="F715" s="98">
        <f t="shared" si="11"/>
        <v>28.759</v>
      </c>
      <c r="I715" s="98">
        <v>28.759</v>
      </c>
    </row>
    <row r="716" spans="1:9" ht="12.75" hidden="1" outlineLevel="4">
      <c r="A716" s="85" t="s">
        <v>3322</v>
      </c>
      <c r="B716" s="88" t="s">
        <v>2410</v>
      </c>
      <c r="C716" s="88" t="s">
        <v>2411</v>
      </c>
      <c r="D716" s="89">
        <v>1178</v>
      </c>
      <c r="F716" s="98">
        <f t="shared" si="11"/>
        <v>1.178</v>
      </c>
      <c r="I716" s="98">
        <v>1.178</v>
      </c>
    </row>
    <row r="717" spans="1:9" ht="12.75" hidden="1" outlineLevel="4">
      <c r="A717" s="85" t="s">
        <v>3323</v>
      </c>
      <c r="B717" s="88" t="s">
        <v>2413</v>
      </c>
      <c r="C717" s="88" t="s">
        <v>2414</v>
      </c>
      <c r="D717" s="89">
        <v>-1889</v>
      </c>
      <c r="F717" s="98">
        <f t="shared" si="11"/>
        <v>-1.889</v>
      </c>
      <c r="I717" s="98">
        <v>-1.889</v>
      </c>
    </row>
    <row r="718" spans="1:9" ht="12.75" hidden="1" outlineLevel="4">
      <c r="A718" s="85" t="s">
        <v>3324</v>
      </c>
      <c r="B718" s="88" t="s">
        <v>2416</v>
      </c>
      <c r="C718" s="88" t="s">
        <v>2417</v>
      </c>
      <c r="D718" s="89">
        <v>1022</v>
      </c>
      <c r="F718" s="98">
        <f t="shared" si="11"/>
        <v>1.022</v>
      </c>
      <c r="I718" s="98">
        <v>1.022</v>
      </c>
    </row>
    <row r="719" spans="1:9" ht="12.75" hidden="1" outlineLevel="4">
      <c r="A719" s="85" t="s">
        <v>3325</v>
      </c>
      <c r="B719" s="88" t="s">
        <v>2396</v>
      </c>
      <c r="C719" s="88" t="s">
        <v>2397</v>
      </c>
      <c r="D719" s="89">
        <v>1553</v>
      </c>
      <c r="F719" s="98">
        <f t="shared" si="11"/>
        <v>1.553</v>
      </c>
      <c r="I719" s="98">
        <v>1.553</v>
      </c>
    </row>
    <row r="720" spans="1:9" ht="12.75" hidden="1" outlineLevel="4">
      <c r="A720" s="85" t="s">
        <v>3326</v>
      </c>
      <c r="B720" s="88" t="s">
        <v>2419</v>
      </c>
      <c r="C720" s="88" t="s">
        <v>2420</v>
      </c>
      <c r="D720" s="89">
        <v>1100</v>
      </c>
      <c r="F720" s="98">
        <f t="shared" si="11"/>
        <v>1.1</v>
      </c>
      <c r="I720" s="98">
        <v>1.1</v>
      </c>
    </row>
    <row r="721" spans="1:9" ht="12.75" hidden="1" outlineLevel="4">
      <c r="A721" s="85" t="s">
        <v>3327</v>
      </c>
      <c r="B721" s="88" t="s">
        <v>3328</v>
      </c>
      <c r="C721" s="88" t="s">
        <v>3329</v>
      </c>
      <c r="D721" s="89">
        <v>156</v>
      </c>
      <c r="F721" s="98">
        <f t="shared" si="11"/>
        <v>0.156</v>
      </c>
      <c r="I721" s="98">
        <v>0.156</v>
      </c>
    </row>
    <row r="722" spans="1:9" ht="12.75" hidden="1" outlineLevel="4">
      <c r="A722" s="85" t="s">
        <v>3330</v>
      </c>
      <c r="B722" s="88" t="s">
        <v>2428</v>
      </c>
      <c r="C722" s="88" t="s">
        <v>2429</v>
      </c>
      <c r="D722" s="89">
        <v>47</v>
      </c>
      <c r="F722" s="98">
        <f t="shared" si="11"/>
        <v>0.047</v>
      </c>
      <c r="I722" s="98">
        <v>0.047</v>
      </c>
    </row>
    <row r="723" spans="1:9" ht="12.75" hidden="1" outlineLevel="4">
      <c r="A723" s="85" t="s">
        <v>3331</v>
      </c>
      <c r="B723" s="88" t="s">
        <v>2431</v>
      </c>
      <c r="C723" s="88" t="s">
        <v>2432</v>
      </c>
      <c r="D723" s="89">
        <v>-15</v>
      </c>
      <c r="F723" s="98">
        <f t="shared" si="11"/>
        <v>-0.015</v>
      </c>
      <c r="I723" s="98">
        <v>-0.015</v>
      </c>
    </row>
    <row r="724" spans="1:9" ht="12.75" hidden="1" outlineLevel="4">
      <c r="A724" s="85" t="s">
        <v>3332</v>
      </c>
      <c r="B724" s="88" t="s">
        <v>2510</v>
      </c>
      <c r="C724" s="88" t="s">
        <v>2511</v>
      </c>
      <c r="D724" s="89">
        <v>3967</v>
      </c>
      <c r="F724" s="98">
        <f t="shared" si="11"/>
        <v>3.967</v>
      </c>
      <c r="I724" s="98">
        <v>3.967</v>
      </c>
    </row>
    <row r="725" spans="1:9" ht="12.75" hidden="1" outlineLevel="4">
      <c r="A725" s="85" t="s">
        <v>3333</v>
      </c>
      <c r="B725" s="88" t="s">
        <v>2434</v>
      </c>
      <c r="C725" s="88" t="s">
        <v>2435</v>
      </c>
      <c r="D725" s="89">
        <v>4466</v>
      </c>
      <c r="F725" s="98">
        <f t="shared" si="11"/>
        <v>4.466</v>
      </c>
      <c r="I725" s="98">
        <v>4.466</v>
      </c>
    </row>
    <row r="726" spans="1:9" ht="12.75" hidden="1" outlineLevel="4">
      <c r="A726" s="85" t="s">
        <v>3334</v>
      </c>
      <c r="B726" s="88" t="s">
        <v>2437</v>
      </c>
      <c r="C726" s="88" t="s">
        <v>2438</v>
      </c>
      <c r="D726" s="89">
        <v>3901</v>
      </c>
      <c r="F726" s="98">
        <f t="shared" si="11"/>
        <v>3.901</v>
      </c>
      <c r="I726" s="98">
        <v>3.901</v>
      </c>
    </row>
    <row r="727" spans="1:9" ht="12.75" hidden="1" outlineLevel="4">
      <c r="A727" s="85" t="s">
        <v>3335</v>
      </c>
      <c r="B727" s="88" t="s">
        <v>2440</v>
      </c>
      <c r="C727" s="88" t="s">
        <v>2441</v>
      </c>
      <c r="D727" s="89">
        <v>6568</v>
      </c>
      <c r="F727" s="98">
        <f t="shared" si="11"/>
        <v>6.568</v>
      </c>
      <c r="I727" s="98">
        <v>6.568</v>
      </c>
    </row>
    <row r="728" spans="1:9" ht="12.75" hidden="1" outlineLevel="4">
      <c r="A728" s="85" t="s">
        <v>3336</v>
      </c>
      <c r="B728" s="88" t="s">
        <v>2443</v>
      </c>
      <c r="C728" s="88" t="s">
        <v>4691</v>
      </c>
      <c r="D728" s="89">
        <v>7986</v>
      </c>
      <c r="F728" s="98">
        <f t="shared" si="11"/>
        <v>7.986</v>
      </c>
      <c r="I728" s="98">
        <v>7.986</v>
      </c>
    </row>
    <row r="729" spans="1:9" ht="12.75" hidden="1" outlineLevel="4">
      <c r="A729" s="85" t="s">
        <v>3337</v>
      </c>
      <c r="B729" s="88" t="s">
        <v>3338</v>
      </c>
      <c r="C729" s="88" t="s">
        <v>3339</v>
      </c>
      <c r="D729" s="89">
        <v>4479</v>
      </c>
      <c r="F729" s="98">
        <f t="shared" si="11"/>
        <v>4.479</v>
      </c>
      <c r="I729" s="98">
        <v>4.479</v>
      </c>
    </row>
    <row r="730" spans="1:9" ht="12.75" hidden="1" outlineLevel="4">
      <c r="A730" s="85" t="s">
        <v>3340</v>
      </c>
      <c r="B730" s="88" t="s">
        <v>4693</v>
      </c>
      <c r="C730" s="88" t="s">
        <v>4694</v>
      </c>
      <c r="D730" s="89">
        <v>12195</v>
      </c>
      <c r="F730" s="98">
        <f t="shared" si="11"/>
        <v>12.195</v>
      </c>
      <c r="I730" s="98">
        <v>12.195</v>
      </c>
    </row>
    <row r="731" spans="1:9" ht="12.75" hidden="1" outlineLevel="4">
      <c r="A731" s="85" t="s">
        <v>3341</v>
      </c>
      <c r="B731" s="88" t="s">
        <v>4696</v>
      </c>
      <c r="C731" s="88" t="s">
        <v>4697</v>
      </c>
      <c r="D731" s="89">
        <v>16880</v>
      </c>
      <c r="F731" s="98">
        <f t="shared" si="11"/>
        <v>16.88</v>
      </c>
      <c r="I731" s="98">
        <v>16.88</v>
      </c>
    </row>
    <row r="732" spans="1:9" ht="12.75" hidden="1" outlineLevel="4">
      <c r="A732" s="85" t="s">
        <v>3342</v>
      </c>
      <c r="B732" s="88" t="s">
        <v>2562</v>
      </c>
      <c r="C732" s="88" t="s">
        <v>2563</v>
      </c>
      <c r="D732" s="89">
        <v>12886</v>
      </c>
      <c r="F732" s="98">
        <f t="shared" si="11"/>
        <v>12.886</v>
      </c>
      <c r="I732" s="98">
        <v>12.886</v>
      </c>
    </row>
    <row r="733" spans="1:9" ht="12.75" hidden="1" outlineLevel="4">
      <c r="A733" s="85" t="s">
        <v>3343</v>
      </c>
      <c r="B733" s="88" t="s">
        <v>4702</v>
      </c>
      <c r="C733" s="88" t="s">
        <v>4703</v>
      </c>
      <c r="D733" s="89">
        <v>2031</v>
      </c>
      <c r="F733" s="98">
        <f t="shared" si="11"/>
        <v>2.031</v>
      </c>
      <c r="I733" s="98">
        <v>2.031</v>
      </c>
    </row>
    <row r="734" spans="1:9" ht="12.75" hidden="1" outlineLevel="4">
      <c r="A734" s="85" t="s">
        <v>3344</v>
      </c>
      <c r="B734" s="88" t="s">
        <v>3345</v>
      </c>
      <c r="C734" s="88" t="s">
        <v>3346</v>
      </c>
      <c r="D734" s="89">
        <v>67594</v>
      </c>
      <c r="F734" s="98">
        <f t="shared" si="11"/>
        <v>67.594</v>
      </c>
      <c r="I734" s="98">
        <v>67.594</v>
      </c>
    </row>
    <row r="735" spans="1:9" ht="12.75" hidden="1" outlineLevel="4">
      <c r="A735" s="85" t="s">
        <v>3347</v>
      </c>
      <c r="B735" s="88" t="s">
        <v>3348</v>
      </c>
      <c r="C735" s="88" t="s">
        <v>3349</v>
      </c>
      <c r="D735" s="89">
        <v>4797</v>
      </c>
      <c r="F735" s="98">
        <f t="shared" si="11"/>
        <v>4.797</v>
      </c>
      <c r="I735" s="98">
        <v>4.797</v>
      </c>
    </row>
    <row r="736" spans="1:9" ht="12.75" hidden="1" outlineLevel="4">
      <c r="A736" s="85" t="s">
        <v>3350</v>
      </c>
      <c r="B736" s="88" t="s">
        <v>2641</v>
      </c>
      <c r="C736" s="88" t="s">
        <v>2642</v>
      </c>
      <c r="D736" s="89">
        <v>-5000</v>
      </c>
      <c r="F736" s="98">
        <f t="shared" si="11"/>
        <v>-5</v>
      </c>
      <c r="I736" s="98">
        <v>-5</v>
      </c>
    </row>
    <row r="737" spans="1:9" ht="12.75" hidden="1" outlineLevel="4">
      <c r="A737" s="85" t="s">
        <v>3351</v>
      </c>
      <c r="B737" s="88" t="s">
        <v>2483</v>
      </c>
      <c r="C737" s="88" t="s">
        <v>2484</v>
      </c>
      <c r="D737" s="89">
        <v>361821</v>
      </c>
      <c r="F737" s="98">
        <f t="shared" si="11"/>
        <v>361.821</v>
      </c>
      <c r="I737" s="98">
        <v>361.821</v>
      </c>
    </row>
    <row r="738" spans="1:9" ht="12.75" hidden="1" outlineLevel="4">
      <c r="A738" s="85" t="s">
        <v>3352</v>
      </c>
      <c r="B738" s="88" t="s">
        <v>2486</v>
      </c>
      <c r="C738" s="88" t="s">
        <v>2487</v>
      </c>
      <c r="D738" s="89">
        <v>73088</v>
      </c>
      <c r="F738" s="98">
        <f t="shared" si="11"/>
        <v>73.088</v>
      </c>
      <c r="I738" s="98">
        <v>73.088</v>
      </c>
    </row>
    <row r="739" spans="1:9" ht="12.75" hidden="1" outlineLevel="4">
      <c r="A739" s="85" t="s">
        <v>3353</v>
      </c>
      <c r="B739" s="88" t="s">
        <v>3137</v>
      </c>
      <c r="C739" s="88" t="s">
        <v>3138</v>
      </c>
      <c r="D739" s="89">
        <v>-40000</v>
      </c>
      <c r="F739" s="98">
        <f t="shared" si="11"/>
        <v>-40</v>
      </c>
      <c r="I739" s="98">
        <v>-40</v>
      </c>
    </row>
    <row r="740" spans="1:9" ht="12.75" hidden="1" outlineLevel="4">
      <c r="A740" s="85" t="s">
        <v>3354</v>
      </c>
      <c r="B740" s="88" t="s">
        <v>2407</v>
      </c>
      <c r="C740" s="88" t="s">
        <v>2408</v>
      </c>
      <c r="D740" s="89">
        <v>-1306</v>
      </c>
      <c r="F740" s="98">
        <f t="shared" si="11"/>
        <v>-1.306</v>
      </c>
      <c r="I740" s="98">
        <v>-1.306</v>
      </c>
    </row>
    <row r="741" spans="1:9" ht="12.75" hidden="1" outlineLevel="4">
      <c r="A741" s="85" t="s">
        <v>3355</v>
      </c>
      <c r="B741" s="88" t="s">
        <v>2489</v>
      </c>
      <c r="C741" s="88" t="s">
        <v>2490</v>
      </c>
      <c r="D741" s="89">
        <v>295</v>
      </c>
      <c r="F741" s="98">
        <f t="shared" si="11"/>
        <v>0.295</v>
      </c>
      <c r="I741" s="98">
        <v>0.295</v>
      </c>
    </row>
    <row r="742" spans="1:9" ht="12.75" hidden="1" outlineLevel="4">
      <c r="A742" s="85" t="s">
        <v>3356</v>
      </c>
      <c r="B742" s="88" t="s">
        <v>2704</v>
      </c>
      <c r="C742" s="88" t="s">
        <v>2705</v>
      </c>
      <c r="D742" s="89">
        <v>81</v>
      </c>
      <c r="F742" s="98">
        <f t="shared" si="11"/>
        <v>0.081</v>
      </c>
      <c r="I742" s="98">
        <v>0.081</v>
      </c>
    </row>
    <row r="743" spans="1:9" ht="12.75" hidden="1" outlineLevel="4">
      <c r="A743" s="85" t="s">
        <v>3357</v>
      </c>
      <c r="B743" s="88" t="s">
        <v>2534</v>
      </c>
      <c r="C743" s="88" t="s">
        <v>2535</v>
      </c>
      <c r="D743" s="89">
        <v>3260</v>
      </c>
      <c r="F743" s="98">
        <f t="shared" si="11"/>
        <v>3.26</v>
      </c>
      <c r="I743" s="98">
        <v>3.26</v>
      </c>
    </row>
    <row r="744" spans="1:9" ht="12.75" hidden="1" outlineLevel="4">
      <c r="A744" s="85" t="s">
        <v>3358</v>
      </c>
      <c r="B744" s="88" t="s">
        <v>5097</v>
      </c>
      <c r="C744" s="88" t="s">
        <v>5098</v>
      </c>
      <c r="D744" s="89">
        <v>53586</v>
      </c>
      <c r="F744" s="98">
        <f t="shared" si="11"/>
        <v>53.586</v>
      </c>
      <c r="I744" s="98">
        <v>53.586</v>
      </c>
    </row>
    <row r="745" spans="1:9" ht="12.75" hidden="1" outlineLevel="4">
      <c r="A745" s="85" t="s">
        <v>3359</v>
      </c>
      <c r="B745" s="88" t="s">
        <v>1175</v>
      </c>
      <c r="C745" s="88" t="s">
        <v>1176</v>
      </c>
      <c r="D745" s="89">
        <v>490</v>
      </c>
      <c r="F745" s="98">
        <f t="shared" si="11"/>
        <v>0.49</v>
      </c>
      <c r="I745" s="98">
        <v>0.49</v>
      </c>
    </row>
    <row r="746" spans="1:9" ht="12.75" hidden="1" outlineLevel="4">
      <c r="A746" s="85" t="s">
        <v>3360</v>
      </c>
      <c r="B746" s="88" t="s">
        <v>3196</v>
      </c>
      <c r="C746" s="88" t="s">
        <v>3197</v>
      </c>
      <c r="D746" s="89">
        <v>47697</v>
      </c>
      <c r="F746" s="98">
        <f t="shared" si="11"/>
        <v>47.697</v>
      </c>
      <c r="I746" s="98">
        <v>47.697</v>
      </c>
    </row>
    <row r="747" spans="1:9" ht="12.75" hidden="1" outlineLevel="4">
      <c r="A747" s="85" t="s">
        <v>3361</v>
      </c>
      <c r="B747" s="88" t="s">
        <v>3284</v>
      </c>
      <c r="C747" s="88" t="s">
        <v>3285</v>
      </c>
      <c r="D747" s="89">
        <v>110</v>
      </c>
      <c r="F747" s="98">
        <f t="shared" si="11"/>
        <v>0.11</v>
      </c>
      <c r="I747" s="98">
        <v>0.11</v>
      </c>
    </row>
    <row r="748" spans="1:9" ht="12.75" hidden="1" outlineLevel="4">
      <c r="A748" s="85" t="s">
        <v>3362</v>
      </c>
      <c r="B748" s="88" t="s">
        <v>2501</v>
      </c>
      <c r="C748" s="88" t="s">
        <v>2502</v>
      </c>
      <c r="D748" s="89">
        <v>1320</v>
      </c>
      <c r="F748" s="98">
        <f t="shared" si="11"/>
        <v>1.32</v>
      </c>
      <c r="I748" s="98">
        <v>1.32</v>
      </c>
    </row>
    <row r="749" spans="1:9" ht="12.75" hidden="1" outlineLevel="4">
      <c r="A749" s="85" t="s">
        <v>3363</v>
      </c>
      <c r="B749" s="88" t="s">
        <v>2759</v>
      </c>
      <c r="C749" s="88" t="s">
        <v>2760</v>
      </c>
      <c r="D749" s="89">
        <v>-12000</v>
      </c>
      <c r="F749" s="98">
        <f t="shared" si="11"/>
        <v>-12</v>
      </c>
      <c r="I749" s="98">
        <v>-12</v>
      </c>
    </row>
    <row r="750" spans="1:9" ht="12.75" hidden="1" outlineLevel="4">
      <c r="A750" s="85" t="s">
        <v>3364</v>
      </c>
      <c r="B750" s="88" t="s">
        <v>2507</v>
      </c>
      <c r="C750" s="88" t="s">
        <v>2508</v>
      </c>
      <c r="D750" s="89">
        <v>2079</v>
      </c>
      <c r="F750" s="98">
        <f t="shared" si="11"/>
        <v>2.079</v>
      </c>
      <c r="I750" s="98">
        <v>2.079</v>
      </c>
    </row>
    <row r="751" spans="1:9" ht="12.75" hidden="1" outlineLevel="4">
      <c r="A751" s="85" t="s">
        <v>3365</v>
      </c>
      <c r="B751" s="88" t="s">
        <v>2513</v>
      </c>
      <c r="C751" s="88" t="s">
        <v>2514</v>
      </c>
      <c r="D751" s="89">
        <v>5419</v>
      </c>
      <c r="F751" s="98">
        <f t="shared" si="11"/>
        <v>5.419</v>
      </c>
      <c r="I751" s="98">
        <v>5.419</v>
      </c>
    </row>
    <row r="752" spans="1:9" ht="12.75" hidden="1" outlineLevel="4">
      <c r="A752" s="85" t="s">
        <v>3366</v>
      </c>
      <c r="B752" s="88" t="s">
        <v>2516</v>
      </c>
      <c r="C752" s="88" t="s">
        <v>2517</v>
      </c>
      <c r="D752" s="89">
        <v>1695</v>
      </c>
      <c r="F752" s="98">
        <f t="shared" si="11"/>
        <v>1.695</v>
      </c>
      <c r="I752" s="98">
        <v>1.695</v>
      </c>
    </row>
    <row r="753" spans="1:9" ht="12.75" hidden="1" outlineLevel="4">
      <c r="A753" s="85" t="s">
        <v>3367</v>
      </c>
      <c r="B753" s="88" t="s">
        <v>2519</v>
      </c>
      <c r="C753" s="88" t="s">
        <v>2520</v>
      </c>
      <c r="D753" s="89">
        <v>44340</v>
      </c>
      <c r="F753" s="98">
        <f t="shared" si="11"/>
        <v>44.34</v>
      </c>
      <c r="I753" s="98">
        <v>44.34</v>
      </c>
    </row>
    <row r="754" spans="1:9" ht="12.75" hidden="1" outlineLevel="4">
      <c r="A754" s="85" t="s">
        <v>3368</v>
      </c>
      <c r="B754" s="88" t="s">
        <v>2522</v>
      </c>
      <c r="C754" s="88" t="s">
        <v>2523</v>
      </c>
      <c r="D754" s="89">
        <v>394</v>
      </c>
      <c r="F754" s="98">
        <f t="shared" si="11"/>
        <v>0.394</v>
      </c>
      <c r="I754" s="98">
        <v>0.394</v>
      </c>
    </row>
    <row r="755" spans="1:9" ht="12.75" hidden="1" outlineLevel="4">
      <c r="A755" s="85" t="s">
        <v>3369</v>
      </c>
      <c r="B755" s="88" t="s">
        <v>2525</v>
      </c>
      <c r="C755" s="88" t="s">
        <v>2526</v>
      </c>
      <c r="D755" s="89">
        <v>2933</v>
      </c>
      <c r="F755" s="98">
        <f t="shared" si="11"/>
        <v>2.933</v>
      </c>
      <c r="I755" s="98">
        <v>2.933</v>
      </c>
    </row>
    <row r="756" spans="1:9" ht="12.75" hidden="1" outlineLevel="4">
      <c r="A756" s="85" t="s">
        <v>3370</v>
      </c>
      <c r="B756" s="88" t="s">
        <v>4699</v>
      </c>
      <c r="C756" s="88" t="s">
        <v>4700</v>
      </c>
      <c r="D756" s="89">
        <v>1395</v>
      </c>
      <c r="F756" s="98">
        <f t="shared" si="11"/>
        <v>1.395</v>
      </c>
      <c r="I756" s="98">
        <v>1.395</v>
      </c>
    </row>
    <row r="757" spans="1:9" ht="12.75" hidden="1" outlineLevel="4">
      <c r="A757" s="85" t="s">
        <v>3371</v>
      </c>
      <c r="B757" s="88" t="s">
        <v>3372</v>
      </c>
      <c r="C757" s="88" t="s">
        <v>3373</v>
      </c>
      <c r="D757" s="89">
        <v>-36000</v>
      </c>
      <c r="F757" s="98">
        <f t="shared" si="11"/>
        <v>-36</v>
      </c>
      <c r="I757" s="98">
        <v>-36</v>
      </c>
    </row>
    <row r="758" spans="1:9" ht="12.75" hidden="1" outlineLevel="3" collapsed="1">
      <c r="A758" s="85" t="s">
        <v>2398</v>
      </c>
      <c r="B758" s="90" t="s">
        <v>3374</v>
      </c>
      <c r="C758" s="90" t="s">
        <v>3375</v>
      </c>
      <c r="D758" s="91">
        <v>685358</v>
      </c>
      <c r="F758" s="98">
        <f t="shared" si="11"/>
        <v>685.358</v>
      </c>
      <c r="I758" s="98">
        <v>685.358</v>
      </c>
    </row>
    <row r="759" spans="1:9" ht="12.75" hidden="1" outlineLevel="4">
      <c r="A759" s="85" t="s">
        <v>3376</v>
      </c>
      <c r="B759" s="88" t="s">
        <v>2404</v>
      </c>
      <c r="C759" s="88" t="s">
        <v>2405</v>
      </c>
      <c r="D759" s="89">
        <v>5018</v>
      </c>
      <c r="F759" s="98">
        <f t="shared" si="11"/>
        <v>5.018</v>
      </c>
      <c r="I759" s="98">
        <v>5.018</v>
      </c>
    </row>
    <row r="760" spans="1:9" ht="12.75" hidden="1" outlineLevel="4">
      <c r="A760" s="85" t="s">
        <v>3377</v>
      </c>
      <c r="B760" s="88" t="s">
        <v>2410</v>
      </c>
      <c r="C760" s="88" t="s">
        <v>2411</v>
      </c>
      <c r="D760" s="89">
        <v>93</v>
      </c>
      <c r="F760" s="98">
        <f t="shared" si="11"/>
        <v>0.093</v>
      </c>
      <c r="I760" s="98">
        <v>0.093</v>
      </c>
    </row>
    <row r="761" spans="1:9" ht="12.75" hidden="1" outlineLevel="4">
      <c r="A761" s="85" t="s">
        <v>3378</v>
      </c>
      <c r="B761" s="88" t="s">
        <v>2413</v>
      </c>
      <c r="C761" s="88" t="s">
        <v>2414</v>
      </c>
      <c r="D761" s="89">
        <v>-144</v>
      </c>
      <c r="F761" s="98">
        <f t="shared" si="11"/>
        <v>-0.144</v>
      </c>
      <c r="I761" s="98">
        <v>-0.144</v>
      </c>
    </row>
    <row r="762" spans="1:9" ht="12.75" hidden="1" outlineLevel="4">
      <c r="A762" s="85" t="s">
        <v>3379</v>
      </c>
      <c r="B762" s="88" t="s">
        <v>2416</v>
      </c>
      <c r="C762" s="88" t="s">
        <v>2417</v>
      </c>
      <c r="D762" s="89">
        <v>1677</v>
      </c>
      <c r="F762" s="98">
        <f t="shared" si="11"/>
        <v>1.677</v>
      </c>
      <c r="I762" s="98">
        <v>1.677</v>
      </c>
    </row>
    <row r="763" spans="1:9" ht="12.75" hidden="1" outlineLevel="4">
      <c r="A763" s="85" t="s">
        <v>3380</v>
      </c>
      <c r="B763" s="88" t="s">
        <v>2422</v>
      </c>
      <c r="C763" s="88" t="s">
        <v>2423</v>
      </c>
      <c r="D763" s="89">
        <v>156</v>
      </c>
      <c r="F763" s="98">
        <f t="shared" si="11"/>
        <v>0.156</v>
      </c>
      <c r="I763" s="98">
        <v>0.156</v>
      </c>
    </row>
    <row r="764" spans="1:9" ht="12.75" hidden="1" outlineLevel="4">
      <c r="A764" s="85" t="s">
        <v>3381</v>
      </c>
      <c r="B764" s="88" t="s">
        <v>2431</v>
      </c>
      <c r="C764" s="88" t="s">
        <v>2432</v>
      </c>
      <c r="D764" s="89">
        <v>5805</v>
      </c>
      <c r="F764" s="98">
        <f t="shared" si="11"/>
        <v>5.805</v>
      </c>
      <c r="I764" s="98">
        <v>5.805</v>
      </c>
    </row>
    <row r="765" spans="1:9" ht="12.75" hidden="1" outlineLevel="4">
      <c r="A765" s="85" t="s">
        <v>3382</v>
      </c>
      <c r="B765" s="88" t="s">
        <v>2510</v>
      </c>
      <c r="C765" s="88" t="s">
        <v>2511</v>
      </c>
      <c r="D765" s="89">
        <v>1442</v>
      </c>
      <c r="F765" s="98">
        <f t="shared" si="11"/>
        <v>1.442</v>
      </c>
      <c r="I765" s="98">
        <v>1.442</v>
      </c>
    </row>
    <row r="766" spans="1:9" ht="12.75" hidden="1" outlineLevel="4">
      <c r="A766" s="85" t="s">
        <v>3383</v>
      </c>
      <c r="B766" s="88" t="s">
        <v>2434</v>
      </c>
      <c r="C766" s="88" t="s">
        <v>2435</v>
      </c>
      <c r="D766" s="89">
        <v>1624</v>
      </c>
      <c r="F766" s="98">
        <f t="shared" si="11"/>
        <v>1.624</v>
      </c>
      <c r="I766" s="98">
        <v>1.624</v>
      </c>
    </row>
    <row r="767" spans="1:9" ht="12.75" hidden="1" outlineLevel="4">
      <c r="A767" s="85" t="s">
        <v>3384</v>
      </c>
      <c r="B767" s="88" t="s">
        <v>2437</v>
      </c>
      <c r="C767" s="88" t="s">
        <v>2438</v>
      </c>
      <c r="D767" s="89">
        <v>1418</v>
      </c>
      <c r="F767" s="98">
        <f t="shared" si="11"/>
        <v>1.418</v>
      </c>
      <c r="I767" s="98">
        <v>1.418</v>
      </c>
    </row>
    <row r="768" spans="1:9" ht="12.75" hidden="1" outlineLevel="4">
      <c r="A768" s="85" t="s">
        <v>3385</v>
      </c>
      <c r="B768" s="88" t="s">
        <v>2440</v>
      </c>
      <c r="C768" s="88" t="s">
        <v>2441</v>
      </c>
      <c r="D768" s="89">
        <v>2388</v>
      </c>
      <c r="F768" s="98">
        <f t="shared" si="11"/>
        <v>2.388</v>
      </c>
      <c r="I768" s="98">
        <v>2.388</v>
      </c>
    </row>
    <row r="769" spans="1:9" ht="12.75" hidden="1" outlineLevel="4">
      <c r="A769" s="85" t="s">
        <v>3386</v>
      </c>
      <c r="B769" s="88" t="s">
        <v>2443</v>
      </c>
      <c r="C769" s="88" t="s">
        <v>4691</v>
      </c>
      <c r="D769" s="89">
        <v>2904</v>
      </c>
      <c r="F769" s="98">
        <f t="shared" si="11"/>
        <v>2.904</v>
      </c>
      <c r="I769" s="98">
        <v>2.904</v>
      </c>
    </row>
    <row r="770" spans="1:9" ht="12.75" hidden="1" outlineLevel="4">
      <c r="A770" s="85" t="s">
        <v>3387</v>
      </c>
      <c r="B770" s="88" t="s">
        <v>4693</v>
      </c>
      <c r="C770" s="88" t="s">
        <v>4694</v>
      </c>
      <c r="D770" s="89">
        <v>3282</v>
      </c>
      <c r="F770" s="98">
        <f t="shared" si="11"/>
        <v>3.282</v>
      </c>
      <c r="I770" s="98">
        <v>3.282</v>
      </c>
    </row>
    <row r="771" spans="1:9" ht="12.75" hidden="1" outlineLevel="4">
      <c r="A771" s="85" t="s">
        <v>3388</v>
      </c>
      <c r="B771" s="88" t="s">
        <v>4696</v>
      </c>
      <c r="C771" s="88" t="s">
        <v>4697</v>
      </c>
      <c r="D771" s="89">
        <v>6169</v>
      </c>
      <c r="F771" s="98">
        <f t="shared" si="11"/>
        <v>6.169</v>
      </c>
      <c r="I771" s="98">
        <v>6.169</v>
      </c>
    </row>
    <row r="772" spans="1:9" ht="12.75" hidden="1" outlineLevel="4">
      <c r="A772" s="85" t="s">
        <v>3389</v>
      </c>
      <c r="B772" s="88" t="s">
        <v>2562</v>
      </c>
      <c r="C772" s="88" t="s">
        <v>2563</v>
      </c>
      <c r="D772" s="89">
        <v>1728</v>
      </c>
      <c r="F772" s="98">
        <f t="shared" si="11"/>
        <v>1.728</v>
      </c>
      <c r="I772" s="98">
        <v>1.728</v>
      </c>
    </row>
    <row r="773" spans="1:9" ht="12.75" hidden="1" outlineLevel="4">
      <c r="A773" s="85" t="s">
        <v>3390</v>
      </c>
      <c r="B773" s="88" t="s">
        <v>4702</v>
      </c>
      <c r="C773" s="88" t="s">
        <v>4703</v>
      </c>
      <c r="D773" s="89">
        <v>589</v>
      </c>
      <c r="F773" s="98">
        <f t="shared" si="11"/>
        <v>0.589</v>
      </c>
      <c r="I773" s="98">
        <v>0.589</v>
      </c>
    </row>
    <row r="774" spans="1:9" ht="12.75" hidden="1" outlineLevel="4">
      <c r="A774" s="85" t="s">
        <v>3391</v>
      </c>
      <c r="B774" s="88" t="s">
        <v>2641</v>
      </c>
      <c r="C774" s="88" t="s">
        <v>2642</v>
      </c>
      <c r="D774" s="89">
        <v>-30000</v>
      </c>
      <c r="F774" s="98">
        <f aca="true" t="shared" si="12" ref="F774:F837">D774/1000</f>
        <v>-30</v>
      </c>
      <c r="I774" s="98">
        <v>-30</v>
      </c>
    </row>
    <row r="775" spans="1:9" ht="12.75" hidden="1" outlineLevel="4">
      <c r="A775" s="85" t="s">
        <v>3392</v>
      </c>
      <c r="B775" s="88" t="s">
        <v>2483</v>
      </c>
      <c r="C775" s="88" t="s">
        <v>2484</v>
      </c>
      <c r="D775" s="89">
        <v>52275</v>
      </c>
      <c r="F775" s="98">
        <f t="shared" si="12"/>
        <v>52.275</v>
      </c>
      <c r="I775" s="98">
        <v>52.275</v>
      </c>
    </row>
    <row r="776" spans="1:9" ht="12.75" hidden="1" outlineLevel="4">
      <c r="A776" s="85" t="s">
        <v>3393</v>
      </c>
      <c r="B776" s="88" t="s">
        <v>777</v>
      </c>
      <c r="C776" s="88" t="s">
        <v>778</v>
      </c>
      <c r="D776" s="89">
        <v>10024</v>
      </c>
      <c r="F776" s="98">
        <f t="shared" si="12"/>
        <v>10.024</v>
      </c>
      <c r="I776" s="98">
        <v>10.024</v>
      </c>
    </row>
    <row r="777" spans="1:9" ht="12.75" hidden="1" outlineLevel="4">
      <c r="A777" s="85" t="s">
        <v>3394</v>
      </c>
      <c r="B777" s="88" t="s">
        <v>2486</v>
      </c>
      <c r="C777" s="88" t="s">
        <v>2487</v>
      </c>
      <c r="D777" s="89">
        <v>10560</v>
      </c>
      <c r="F777" s="98">
        <f t="shared" si="12"/>
        <v>10.56</v>
      </c>
      <c r="I777" s="98">
        <v>10.56</v>
      </c>
    </row>
    <row r="778" spans="1:9" ht="12.75" hidden="1" outlineLevel="4">
      <c r="A778" s="85" t="s">
        <v>3395</v>
      </c>
      <c r="B778" s="88" t="s">
        <v>2407</v>
      </c>
      <c r="C778" s="88" t="s">
        <v>2408</v>
      </c>
      <c r="D778" s="89">
        <v>-148</v>
      </c>
      <c r="F778" s="98">
        <f t="shared" si="12"/>
        <v>-0.148</v>
      </c>
      <c r="I778" s="98">
        <v>-0.148</v>
      </c>
    </row>
    <row r="779" spans="1:9" ht="12.75" hidden="1" outlineLevel="4">
      <c r="A779" s="85" t="s">
        <v>3396</v>
      </c>
      <c r="B779" s="88" t="s">
        <v>2489</v>
      </c>
      <c r="C779" s="88" t="s">
        <v>2490</v>
      </c>
      <c r="D779" s="89">
        <v>209</v>
      </c>
      <c r="F779" s="98">
        <f t="shared" si="12"/>
        <v>0.209</v>
      </c>
      <c r="I779" s="98">
        <v>0.209</v>
      </c>
    </row>
    <row r="780" spans="1:9" ht="12.75" hidden="1" outlineLevel="4">
      <c r="A780" s="85" t="s">
        <v>3397</v>
      </c>
      <c r="B780" s="88" t="s">
        <v>2492</v>
      </c>
      <c r="C780" s="88" t="s">
        <v>2493</v>
      </c>
      <c r="D780" s="89">
        <v>2086</v>
      </c>
      <c r="F780" s="98">
        <f t="shared" si="12"/>
        <v>2.086</v>
      </c>
      <c r="I780" s="98">
        <v>2.086</v>
      </c>
    </row>
    <row r="781" spans="1:9" ht="12.75" hidden="1" outlineLevel="4">
      <c r="A781" s="85" t="s">
        <v>3398</v>
      </c>
      <c r="B781" s="88" t="s">
        <v>2534</v>
      </c>
      <c r="C781" s="88" t="s">
        <v>2535</v>
      </c>
      <c r="D781" s="89">
        <v>10215</v>
      </c>
      <c r="F781" s="98">
        <f t="shared" si="12"/>
        <v>10.215</v>
      </c>
      <c r="I781" s="98">
        <v>10.215</v>
      </c>
    </row>
    <row r="782" spans="1:9" ht="12.75" hidden="1" outlineLevel="4">
      <c r="A782" s="85" t="s">
        <v>3399</v>
      </c>
      <c r="B782" s="88" t="s">
        <v>6365</v>
      </c>
      <c r="C782" s="88" t="s">
        <v>2630</v>
      </c>
      <c r="D782" s="89">
        <v>17182</v>
      </c>
      <c r="F782" s="98">
        <f t="shared" si="12"/>
        <v>17.182</v>
      </c>
      <c r="I782" s="98">
        <v>17.182</v>
      </c>
    </row>
    <row r="783" spans="1:9" ht="12.75" hidden="1" outlineLevel="4">
      <c r="A783" s="85" t="s">
        <v>3400</v>
      </c>
      <c r="B783" s="88" t="s">
        <v>2759</v>
      </c>
      <c r="C783" s="88" t="s">
        <v>2760</v>
      </c>
      <c r="D783" s="89">
        <v>7301</v>
      </c>
      <c r="F783" s="98">
        <f t="shared" si="12"/>
        <v>7.301</v>
      </c>
      <c r="I783" s="98">
        <v>7.301</v>
      </c>
    </row>
    <row r="784" spans="1:9" ht="12.75" hidden="1" outlineLevel="4">
      <c r="A784" s="85" t="s">
        <v>3401</v>
      </c>
      <c r="B784" s="88" t="s">
        <v>2507</v>
      </c>
      <c r="C784" s="88" t="s">
        <v>2508</v>
      </c>
      <c r="D784" s="89">
        <v>756</v>
      </c>
      <c r="F784" s="98">
        <f t="shared" si="12"/>
        <v>0.756</v>
      </c>
      <c r="I784" s="98">
        <v>0.756</v>
      </c>
    </row>
    <row r="785" spans="1:9" ht="12.75" hidden="1" outlineLevel="4">
      <c r="A785" s="85" t="s">
        <v>3402</v>
      </c>
      <c r="B785" s="88" t="s">
        <v>2513</v>
      </c>
      <c r="C785" s="88" t="s">
        <v>2514</v>
      </c>
      <c r="D785" s="89">
        <v>1981</v>
      </c>
      <c r="F785" s="98">
        <f t="shared" si="12"/>
        <v>1.981</v>
      </c>
      <c r="I785" s="98">
        <v>1.981</v>
      </c>
    </row>
    <row r="786" spans="1:9" ht="12.75" hidden="1" outlineLevel="4">
      <c r="A786" s="85" t="s">
        <v>3403</v>
      </c>
      <c r="B786" s="88" t="s">
        <v>2516</v>
      </c>
      <c r="C786" s="88" t="s">
        <v>2517</v>
      </c>
      <c r="D786" s="89">
        <v>617</v>
      </c>
      <c r="F786" s="98">
        <f t="shared" si="12"/>
        <v>0.617</v>
      </c>
      <c r="I786" s="98">
        <v>0.617</v>
      </c>
    </row>
    <row r="787" spans="1:9" ht="12.75" hidden="1" outlineLevel="4">
      <c r="A787" s="85" t="s">
        <v>3404</v>
      </c>
      <c r="B787" s="88" t="s">
        <v>2519</v>
      </c>
      <c r="C787" s="88" t="s">
        <v>2520</v>
      </c>
      <c r="D787" s="89">
        <v>9335</v>
      </c>
      <c r="F787" s="98">
        <f t="shared" si="12"/>
        <v>9.335</v>
      </c>
      <c r="I787" s="98">
        <v>9.335</v>
      </c>
    </row>
    <row r="788" spans="1:9" ht="12.75" hidden="1" outlineLevel="4">
      <c r="A788" s="85" t="s">
        <v>3405</v>
      </c>
      <c r="B788" s="88" t="s">
        <v>2522</v>
      </c>
      <c r="C788" s="88" t="s">
        <v>2523</v>
      </c>
      <c r="D788" s="89">
        <v>121</v>
      </c>
      <c r="F788" s="98">
        <f t="shared" si="12"/>
        <v>0.121</v>
      </c>
      <c r="I788" s="98">
        <v>0.121</v>
      </c>
    </row>
    <row r="789" spans="1:9" ht="12.75" hidden="1" outlineLevel="4">
      <c r="A789" s="85" t="s">
        <v>3406</v>
      </c>
      <c r="B789" s="88" t="s">
        <v>4699</v>
      </c>
      <c r="C789" s="88" t="s">
        <v>4700</v>
      </c>
      <c r="D789" s="89">
        <v>507</v>
      </c>
      <c r="F789" s="98">
        <f t="shared" si="12"/>
        <v>0.507</v>
      </c>
      <c r="I789" s="98">
        <v>0.507</v>
      </c>
    </row>
    <row r="790" spans="1:9" ht="12.75" hidden="1" outlineLevel="4">
      <c r="A790" s="85" t="s">
        <v>3407</v>
      </c>
      <c r="B790" s="88" t="s">
        <v>3372</v>
      </c>
      <c r="C790" s="88" t="s">
        <v>3373</v>
      </c>
      <c r="D790" s="89">
        <v>-30000</v>
      </c>
      <c r="F790" s="98">
        <f t="shared" si="12"/>
        <v>-30</v>
      </c>
      <c r="I790" s="98">
        <v>-30</v>
      </c>
    </row>
    <row r="791" spans="1:9" ht="12.75" hidden="1" outlineLevel="3" collapsed="1">
      <c r="A791" s="85" t="s">
        <v>2398</v>
      </c>
      <c r="B791" s="90" t="s">
        <v>3408</v>
      </c>
      <c r="C791" s="90" t="s">
        <v>3409</v>
      </c>
      <c r="D791" s="91">
        <v>97170</v>
      </c>
      <c r="F791" s="98">
        <f t="shared" si="12"/>
        <v>97.17</v>
      </c>
      <c r="I791" s="98">
        <v>97.17</v>
      </c>
    </row>
    <row r="792" spans="1:9" ht="12.75" outlineLevel="2" collapsed="1">
      <c r="A792" s="85" t="s">
        <v>2401</v>
      </c>
      <c r="B792" s="90" t="s">
        <v>3410</v>
      </c>
      <c r="C792" s="90" t="s">
        <v>2215</v>
      </c>
      <c r="D792" s="91">
        <v>782528</v>
      </c>
      <c r="F792" s="98">
        <f t="shared" si="12"/>
        <v>782.528</v>
      </c>
      <c r="I792" s="98">
        <v>782.528</v>
      </c>
    </row>
    <row r="793" spans="1:9" s="94" customFormat="1" ht="12.75" outlineLevel="1">
      <c r="A793" s="85" t="s">
        <v>766</v>
      </c>
      <c r="B793" s="92" t="s">
        <v>5921</v>
      </c>
      <c r="C793" s="92" t="s">
        <v>2152</v>
      </c>
      <c r="D793" s="93">
        <v>1810488</v>
      </c>
      <c r="F793" s="98">
        <f t="shared" si="12"/>
        <v>1810.488</v>
      </c>
      <c r="H793" s="94" t="s">
        <v>4917</v>
      </c>
      <c r="I793" s="98">
        <v>1810.488</v>
      </c>
    </row>
    <row r="794" spans="1:9" ht="12.75" hidden="1" outlineLevel="4">
      <c r="A794" s="85" t="s">
        <v>5543</v>
      </c>
      <c r="B794" s="88" t="s">
        <v>2404</v>
      </c>
      <c r="C794" s="88" t="s">
        <v>2405</v>
      </c>
      <c r="D794" s="89">
        <v>12838</v>
      </c>
      <c r="F794" s="98">
        <f t="shared" si="12"/>
        <v>12.838</v>
      </c>
      <c r="I794" s="98">
        <v>12.838</v>
      </c>
    </row>
    <row r="795" spans="1:9" ht="12.75" hidden="1" outlineLevel="4">
      <c r="A795" s="85" t="s">
        <v>5544</v>
      </c>
      <c r="B795" s="88" t="s">
        <v>2413</v>
      </c>
      <c r="C795" s="88" t="s">
        <v>2414</v>
      </c>
      <c r="D795" s="89">
        <v>-3432</v>
      </c>
      <c r="F795" s="98">
        <f t="shared" si="12"/>
        <v>-3.432</v>
      </c>
      <c r="I795" s="98">
        <v>-3.432</v>
      </c>
    </row>
    <row r="796" spans="1:9" ht="12.75" hidden="1" outlineLevel="4">
      <c r="A796" s="85" t="s">
        <v>5545</v>
      </c>
      <c r="B796" s="88" t="s">
        <v>2489</v>
      </c>
      <c r="C796" s="88" t="s">
        <v>2490</v>
      </c>
      <c r="D796" s="89">
        <v>150</v>
      </c>
      <c r="F796" s="98">
        <f t="shared" si="12"/>
        <v>0.15</v>
      </c>
      <c r="I796" s="98">
        <v>0.15</v>
      </c>
    </row>
    <row r="797" spans="1:9" ht="12.75" hidden="1" outlineLevel="4">
      <c r="A797" s="85" t="s">
        <v>5546</v>
      </c>
      <c r="B797" s="88" t="s">
        <v>2416</v>
      </c>
      <c r="C797" s="88" t="s">
        <v>2417</v>
      </c>
      <c r="D797" s="89">
        <v>3500</v>
      </c>
      <c r="F797" s="98">
        <f t="shared" si="12"/>
        <v>3.5</v>
      </c>
      <c r="I797" s="98">
        <v>3.5</v>
      </c>
    </row>
    <row r="798" spans="1:9" ht="12.75" hidden="1" outlineLevel="4">
      <c r="A798" s="85" t="s">
        <v>5547</v>
      </c>
      <c r="B798" s="88" t="s">
        <v>2422</v>
      </c>
      <c r="C798" s="88" t="s">
        <v>2423</v>
      </c>
      <c r="D798" s="89">
        <v>500</v>
      </c>
      <c r="F798" s="98">
        <f t="shared" si="12"/>
        <v>0.5</v>
      </c>
      <c r="I798" s="98">
        <v>0.5</v>
      </c>
    </row>
    <row r="799" spans="1:9" ht="12.75" hidden="1" outlineLevel="4">
      <c r="A799" s="85" t="s">
        <v>5548</v>
      </c>
      <c r="B799" s="88" t="s">
        <v>2434</v>
      </c>
      <c r="C799" s="88" t="s">
        <v>2435</v>
      </c>
      <c r="D799" s="89">
        <v>1218</v>
      </c>
      <c r="F799" s="98">
        <f t="shared" si="12"/>
        <v>1.218</v>
      </c>
      <c r="I799" s="98">
        <v>1.218</v>
      </c>
    </row>
    <row r="800" spans="1:9" ht="12.75" hidden="1" outlineLevel="4">
      <c r="A800" s="85" t="s">
        <v>5549</v>
      </c>
      <c r="B800" s="88" t="s">
        <v>2516</v>
      </c>
      <c r="C800" s="88" t="s">
        <v>2517</v>
      </c>
      <c r="D800" s="89">
        <v>462</v>
      </c>
      <c r="F800" s="98">
        <f t="shared" si="12"/>
        <v>0.462</v>
      </c>
      <c r="I800" s="98">
        <v>0.462</v>
      </c>
    </row>
    <row r="801" spans="1:9" ht="12.75" hidden="1" outlineLevel="4">
      <c r="A801" s="85" t="s">
        <v>5550</v>
      </c>
      <c r="B801" s="88" t="s">
        <v>2519</v>
      </c>
      <c r="C801" s="88" t="s">
        <v>2520</v>
      </c>
      <c r="D801" s="89">
        <v>9335</v>
      </c>
      <c r="F801" s="98">
        <f t="shared" si="12"/>
        <v>9.335</v>
      </c>
      <c r="I801" s="98">
        <v>9.335</v>
      </c>
    </row>
    <row r="802" spans="1:9" ht="12.75" hidden="1" outlineLevel="4">
      <c r="A802" s="85" t="s">
        <v>5551</v>
      </c>
      <c r="B802" s="88" t="s">
        <v>1166</v>
      </c>
      <c r="C802" s="88" t="s">
        <v>2529</v>
      </c>
      <c r="D802" s="89">
        <v>-800</v>
      </c>
      <c r="F802" s="98">
        <f t="shared" si="12"/>
        <v>-0.8</v>
      </c>
      <c r="I802" s="98">
        <v>-0.8</v>
      </c>
    </row>
    <row r="803" spans="1:9" ht="12.75" hidden="1" outlineLevel="4">
      <c r="A803" s="85" t="s">
        <v>5552</v>
      </c>
      <c r="B803" s="88" t="s">
        <v>2483</v>
      </c>
      <c r="C803" s="88" t="s">
        <v>2484</v>
      </c>
      <c r="D803" s="89">
        <v>152970</v>
      </c>
      <c r="F803" s="98">
        <f t="shared" si="12"/>
        <v>152.97</v>
      </c>
      <c r="I803" s="98">
        <v>152.97</v>
      </c>
    </row>
    <row r="804" spans="1:9" ht="12.75" hidden="1" outlineLevel="4">
      <c r="A804" s="85" t="s">
        <v>5553</v>
      </c>
      <c r="B804" s="88" t="s">
        <v>2486</v>
      </c>
      <c r="C804" s="88" t="s">
        <v>2487</v>
      </c>
      <c r="D804" s="89">
        <v>30900</v>
      </c>
      <c r="F804" s="98">
        <f t="shared" si="12"/>
        <v>30.9</v>
      </c>
      <c r="I804" s="98">
        <v>30.9</v>
      </c>
    </row>
    <row r="805" spans="1:9" ht="12.75" hidden="1" outlineLevel="4">
      <c r="A805" s="85" t="s">
        <v>5554</v>
      </c>
      <c r="B805" s="88" t="s">
        <v>2407</v>
      </c>
      <c r="C805" s="88" t="s">
        <v>2408</v>
      </c>
      <c r="D805" s="89">
        <v>-1713</v>
      </c>
      <c r="F805" s="98">
        <f t="shared" si="12"/>
        <v>-1.713</v>
      </c>
      <c r="I805" s="98">
        <v>-1.713</v>
      </c>
    </row>
    <row r="806" spans="1:9" ht="12.75" hidden="1" outlineLevel="4">
      <c r="A806" s="85" t="s">
        <v>5555</v>
      </c>
      <c r="B806" s="88" t="s">
        <v>2410</v>
      </c>
      <c r="C806" s="88" t="s">
        <v>2411</v>
      </c>
      <c r="D806" s="89">
        <v>1945</v>
      </c>
      <c r="F806" s="98">
        <f t="shared" si="12"/>
        <v>1.945</v>
      </c>
      <c r="I806" s="98">
        <v>1.945</v>
      </c>
    </row>
    <row r="807" spans="1:9" ht="12.75" hidden="1" outlineLevel="4">
      <c r="A807" s="85" t="s">
        <v>5556</v>
      </c>
      <c r="B807" s="88" t="s">
        <v>2431</v>
      </c>
      <c r="C807" s="88" t="s">
        <v>2432</v>
      </c>
      <c r="D807" s="89">
        <v>5089</v>
      </c>
      <c r="F807" s="98">
        <f t="shared" si="12"/>
        <v>5.089</v>
      </c>
      <c r="I807" s="98">
        <v>5.089</v>
      </c>
    </row>
    <row r="808" spans="1:9" ht="12.75" hidden="1" outlineLevel="4">
      <c r="A808" s="85" t="s">
        <v>5557</v>
      </c>
      <c r="B808" s="88" t="s">
        <v>2507</v>
      </c>
      <c r="C808" s="88" t="s">
        <v>2508</v>
      </c>
      <c r="D808" s="89">
        <v>567</v>
      </c>
      <c r="F808" s="98">
        <f t="shared" si="12"/>
        <v>0.567</v>
      </c>
      <c r="I808" s="98">
        <v>0.567</v>
      </c>
    </row>
    <row r="809" spans="1:9" ht="12.75" hidden="1" outlineLevel="4">
      <c r="A809" s="85" t="s">
        <v>5558</v>
      </c>
      <c r="B809" s="88" t="s">
        <v>2510</v>
      </c>
      <c r="C809" s="88" t="s">
        <v>2511</v>
      </c>
      <c r="D809" s="89">
        <v>1082</v>
      </c>
      <c r="F809" s="98">
        <f t="shared" si="12"/>
        <v>1.082</v>
      </c>
      <c r="I809" s="98">
        <v>1.082</v>
      </c>
    </row>
    <row r="810" spans="1:9" ht="12.75" hidden="1" outlineLevel="4">
      <c r="A810" s="85" t="s">
        <v>5559</v>
      </c>
      <c r="B810" s="88" t="s">
        <v>2513</v>
      </c>
      <c r="C810" s="88" t="s">
        <v>2514</v>
      </c>
      <c r="D810" s="89">
        <v>1906</v>
      </c>
      <c r="F810" s="98">
        <f t="shared" si="12"/>
        <v>1.906</v>
      </c>
      <c r="I810" s="98">
        <v>1.906</v>
      </c>
    </row>
    <row r="811" spans="1:9" ht="12.75" hidden="1" outlineLevel="4">
      <c r="A811" s="85" t="s">
        <v>5560</v>
      </c>
      <c r="B811" s="88" t="s">
        <v>2437</v>
      </c>
      <c r="C811" s="88" t="s">
        <v>2438</v>
      </c>
      <c r="D811" s="89">
        <v>1064</v>
      </c>
      <c r="F811" s="98">
        <f t="shared" si="12"/>
        <v>1.064</v>
      </c>
      <c r="I811" s="98">
        <v>1.064</v>
      </c>
    </row>
    <row r="812" spans="1:9" ht="12.75" hidden="1" outlineLevel="4">
      <c r="A812" s="85" t="s">
        <v>5561</v>
      </c>
      <c r="B812" s="88" t="s">
        <v>2440</v>
      </c>
      <c r="C812" s="88" t="s">
        <v>2441</v>
      </c>
      <c r="D812" s="89">
        <v>1792</v>
      </c>
      <c r="F812" s="98">
        <f t="shared" si="12"/>
        <v>1.792</v>
      </c>
      <c r="I812" s="98">
        <v>1.792</v>
      </c>
    </row>
    <row r="813" spans="1:9" ht="12.75" hidden="1" outlineLevel="4">
      <c r="A813" s="85" t="s">
        <v>5562</v>
      </c>
      <c r="B813" s="88" t="s">
        <v>2443</v>
      </c>
      <c r="C813" s="88" t="s">
        <v>4691</v>
      </c>
      <c r="D813" s="89">
        <v>2178</v>
      </c>
      <c r="F813" s="98">
        <f t="shared" si="12"/>
        <v>2.178</v>
      </c>
      <c r="I813" s="98">
        <v>2.178</v>
      </c>
    </row>
    <row r="814" spans="1:9" ht="12.75" hidden="1" outlineLevel="4">
      <c r="A814" s="85" t="s">
        <v>5563</v>
      </c>
      <c r="B814" s="88" t="s">
        <v>4693</v>
      </c>
      <c r="C814" s="88" t="s">
        <v>4694</v>
      </c>
      <c r="D814" s="89">
        <v>2364</v>
      </c>
      <c r="F814" s="98">
        <f t="shared" si="12"/>
        <v>2.364</v>
      </c>
      <c r="I814" s="98">
        <v>2.364</v>
      </c>
    </row>
    <row r="815" spans="1:9" ht="12.75" hidden="1" outlineLevel="4">
      <c r="A815" s="85" t="s">
        <v>5564</v>
      </c>
      <c r="B815" s="88" t="s">
        <v>2525</v>
      </c>
      <c r="C815" s="88" t="s">
        <v>2526</v>
      </c>
      <c r="D815" s="89">
        <v>2933</v>
      </c>
      <c r="F815" s="98">
        <f t="shared" si="12"/>
        <v>2.933</v>
      </c>
      <c r="I815" s="98">
        <v>2.933</v>
      </c>
    </row>
    <row r="816" spans="1:9" ht="12.75" hidden="1" outlineLevel="4">
      <c r="A816" s="85" t="s">
        <v>5565</v>
      </c>
      <c r="B816" s="88" t="s">
        <v>4696</v>
      </c>
      <c r="C816" s="88" t="s">
        <v>4697</v>
      </c>
      <c r="D816" s="89">
        <v>5936</v>
      </c>
      <c r="F816" s="98">
        <f t="shared" si="12"/>
        <v>5.936</v>
      </c>
      <c r="I816" s="98">
        <v>5.936</v>
      </c>
    </row>
    <row r="817" spans="1:9" ht="12.75" hidden="1" outlineLevel="4">
      <c r="A817" s="85" t="s">
        <v>5566</v>
      </c>
      <c r="B817" s="88" t="s">
        <v>4699</v>
      </c>
      <c r="C817" s="88" t="s">
        <v>4700</v>
      </c>
      <c r="D817" s="89">
        <v>380</v>
      </c>
      <c r="F817" s="98">
        <f t="shared" si="12"/>
        <v>0.38</v>
      </c>
      <c r="I817" s="98">
        <v>0.38</v>
      </c>
    </row>
    <row r="818" spans="1:9" ht="12.75" hidden="1" outlineLevel="4">
      <c r="A818" s="85" t="s">
        <v>5567</v>
      </c>
      <c r="B818" s="88" t="s">
        <v>4702</v>
      </c>
      <c r="C818" s="88" t="s">
        <v>4703</v>
      </c>
      <c r="D818" s="89">
        <v>995</v>
      </c>
      <c r="F818" s="98">
        <f t="shared" si="12"/>
        <v>0.995</v>
      </c>
      <c r="I818" s="98">
        <v>0.995</v>
      </c>
    </row>
    <row r="819" spans="1:9" ht="12.75" hidden="1" outlineLevel="4">
      <c r="A819" s="85" t="s">
        <v>5568</v>
      </c>
      <c r="B819" s="88" t="s">
        <v>2599</v>
      </c>
      <c r="C819" s="88" t="s">
        <v>2594</v>
      </c>
      <c r="D819" s="89">
        <v>-132</v>
      </c>
      <c r="F819" s="98">
        <f t="shared" si="12"/>
        <v>-0.132</v>
      </c>
      <c r="I819" s="98">
        <v>-0.132</v>
      </c>
    </row>
    <row r="820" spans="1:9" ht="12.75" hidden="1" outlineLevel="3" collapsed="1">
      <c r="A820" s="85" t="s">
        <v>2398</v>
      </c>
      <c r="B820" s="90" t="s">
        <v>5569</v>
      </c>
      <c r="C820" s="90" t="s">
        <v>2157</v>
      </c>
      <c r="D820" s="91">
        <v>234027</v>
      </c>
      <c r="F820" s="98">
        <f t="shared" si="12"/>
        <v>234.027</v>
      </c>
      <c r="I820" s="98">
        <v>234.027</v>
      </c>
    </row>
    <row r="821" spans="1:9" ht="12.75" hidden="1" outlineLevel="4">
      <c r="A821" s="85" t="s">
        <v>5570</v>
      </c>
      <c r="B821" s="88" t="s">
        <v>2404</v>
      </c>
      <c r="C821" s="88" t="s">
        <v>2405</v>
      </c>
      <c r="D821" s="89">
        <v>7098</v>
      </c>
      <c r="F821" s="98">
        <f t="shared" si="12"/>
        <v>7.098</v>
      </c>
      <c r="I821" s="98">
        <v>7.098</v>
      </c>
    </row>
    <row r="822" spans="1:9" ht="12.75" hidden="1" outlineLevel="4">
      <c r="A822" s="85" t="s">
        <v>5571</v>
      </c>
      <c r="B822" s="88" t="s">
        <v>3156</v>
      </c>
      <c r="C822" s="88" t="s">
        <v>3157</v>
      </c>
      <c r="D822" s="89">
        <v>4224</v>
      </c>
      <c r="F822" s="98">
        <f t="shared" si="12"/>
        <v>4.224</v>
      </c>
      <c r="I822" s="98">
        <v>4.224</v>
      </c>
    </row>
    <row r="823" spans="1:9" ht="12.75" hidden="1" outlineLevel="4">
      <c r="A823" s="85" t="s">
        <v>5572</v>
      </c>
      <c r="B823" s="88" t="s">
        <v>2510</v>
      </c>
      <c r="C823" s="88" t="s">
        <v>2511</v>
      </c>
      <c r="D823" s="89">
        <v>1442</v>
      </c>
      <c r="F823" s="98">
        <f t="shared" si="12"/>
        <v>1.442</v>
      </c>
      <c r="I823" s="98">
        <v>1.442</v>
      </c>
    </row>
    <row r="824" spans="1:9" ht="12.75" hidden="1" outlineLevel="4">
      <c r="A824" s="85" t="s">
        <v>5573</v>
      </c>
      <c r="B824" s="88" t="s">
        <v>2434</v>
      </c>
      <c r="C824" s="88" t="s">
        <v>2435</v>
      </c>
      <c r="D824" s="89">
        <v>1624</v>
      </c>
      <c r="F824" s="98">
        <f t="shared" si="12"/>
        <v>1.624</v>
      </c>
      <c r="I824" s="98">
        <v>1.624</v>
      </c>
    </row>
    <row r="825" spans="1:9" ht="12.75" hidden="1" outlineLevel="4">
      <c r="A825" s="85" t="s">
        <v>5574</v>
      </c>
      <c r="B825" s="88" t="s">
        <v>2516</v>
      </c>
      <c r="C825" s="88" t="s">
        <v>2517</v>
      </c>
      <c r="D825" s="89">
        <v>617</v>
      </c>
      <c r="F825" s="98">
        <f t="shared" si="12"/>
        <v>0.617</v>
      </c>
      <c r="I825" s="98">
        <v>0.617</v>
      </c>
    </row>
    <row r="826" spans="1:9" ht="12.75" hidden="1" outlineLevel="4">
      <c r="A826" s="85" t="s">
        <v>5575</v>
      </c>
      <c r="B826" s="88" t="s">
        <v>2440</v>
      </c>
      <c r="C826" s="88" t="s">
        <v>2441</v>
      </c>
      <c r="D826" s="89">
        <v>2388</v>
      </c>
      <c r="F826" s="98">
        <f t="shared" si="12"/>
        <v>2.388</v>
      </c>
      <c r="I826" s="98">
        <v>2.388</v>
      </c>
    </row>
    <row r="827" spans="1:9" ht="12.75" hidden="1" outlineLevel="4">
      <c r="A827" s="85" t="s">
        <v>5576</v>
      </c>
      <c r="B827" s="88" t="s">
        <v>4693</v>
      </c>
      <c r="C827" s="88" t="s">
        <v>4694</v>
      </c>
      <c r="D827" s="89">
        <v>4083</v>
      </c>
      <c r="F827" s="98">
        <f t="shared" si="12"/>
        <v>4.083</v>
      </c>
      <c r="I827" s="98">
        <v>4.083</v>
      </c>
    </row>
    <row r="828" spans="1:9" ht="12.75" hidden="1" outlineLevel="4">
      <c r="A828" s="85" t="s">
        <v>5577</v>
      </c>
      <c r="B828" s="88" t="s">
        <v>2519</v>
      </c>
      <c r="C828" s="88" t="s">
        <v>2520</v>
      </c>
      <c r="D828" s="89">
        <v>4667</v>
      </c>
      <c r="F828" s="98">
        <f t="shared" si="12"/>
        <v>4.667</v>
      </c>
      <c r="I828" s="98">
        <v>4.667</v>
      </c>
    </row>
    <row r="829" spans="1:9" ht="12.75" hidden="1" outlineLevel="4">
      <c r="A829" s="85" t="s">
        <v>5578</v>
      </c>
      <c r="B829" s="88" t="s">
        <v>4696</v>
      </c>
      <c r="C829" s="88" t="s">
        <v>4697</v>
      </c>
      <c r="D829" s="89">
        <v>7799</v>
      </c>
      <c r="F829" s="98">
        <f t="shared" si="12"/>
        <v>7.799</v>
      </c>
      <c r="I829" s="98">
        <v>7.799</v>
      </c>
    </row>
    <row r="830" spans="1:9" ht="12.75" hidden="1" outlineLevel="4">
      <c r="A830" s="85" t="s">
        <v>5579</v>
      </c>
      <c r="B830" s="88" t="s">
        <v>4699</v>
      </c>
      <c r="C830" s="88" t="s">
        <v>4700</v>
      </c>
      <c r="D830" s="89">
        <v>507</v>
      </c>
      <c r="F830" s="98">
        <f t="shared" si="12"/>
        <v>0.507</v>
      </c>
      <c r="I830" s="98">
        <v>0.507</v>
      </c>
    </row>
    <row r="831" spans="1:9" ht="12.75" hidden="1" outlineLevel="4">
      <c r="A831" s="85" t="s">
        <v>5580</v>
      </c>
      <c r="B831" s="88" t="s">
        <v>2562</v>
      </c>
      <c r="C831" s="88" t="s">
        <v>2563</v>
      </c>
      <c r="D831" s="89">
        <v>10447</v>
      </c>
      <c r="F831" s="98">
        <f t="shared" si="12"/>
        <v>10.447</v>
      </c>
      <c r="I831" s="98">
        <v>10.447</v>
      </c>
    </row>
    <row r="832" spans="1:9" ht="12.75" hidden="1" outlineLevel="4">
      <c r="A832" s="85" t="s">
        <v>5581</v>
      </c>
      <c r="B832" s="88" t="s">
        <v>1166</v>
      </c>
      <c r="C832" s="88" t="s">
        <v>2529</v>
      </c>
      <c r="D832" s="89">
        <v>-10000</v>
      </c>
      <c r="F832" s="98">
        <f t="shared" si="12"/>
        <v>-10</v>
      </c>
      <c r="I832" s="98">
        <v>-10</v>
      </c>
    </row>
    <row r="833" spans="1:9" ht="12.75" hidden="1" outlineLevel="4">
      <c r="A833" s="85" t="s">
        <v>5582</v>
      </c>
      <c r="B833" s="88" t="s">
        <v>5583</v>
      </c>
      <c r="C833" s="88" t="s">
        <v>5584</v>
      </c>
      <c r="D833" s="89">
        <v>-10000</v>
      </c>
      <c r="F833" s="98">
        <f t="shared" si="12"/>
        <v>-10</v>
      </c>
      <c r="I833" s="98">
        <v>-10</v>
      </c>
    </row>
    <row r="834" spans="1:9" ht="12.75" hidden="1" outlineLevel="4">
      <c r="A834" s="85" t="s">
        <v>1368</v>
      </c>
      <c r="B834" s="88" t="s">
        <v>2483</v>
      </c>
      <c r="C834" s="88" t="s">
        <v>2484</v>
      </c>
      <c r="D834" s="89">
        <v>98584</v>
      </c>
      <c r="F834" s="98">
        <f t="shared" si="12"/>
        <v>98.584</v>
      </c>
      <c r="I834" s="98">
        <v>98.584</v>
      </c>
    </row>
    <row r="835" spans="1:9" ht="12.75" hidden="1" outlineLevel="4">
      <c r="A835" s="85" t="s">
        <v>1369</v>
      </c>
      <c r="B835" s="88" t="s">
        <v>2486</v>
      </c>
      <c r="C835" s="88" t="s">
        <v>2487</v>
      </c>
      <c r="D835" s="89">
        <v>19914</v>
      </c>
      <c r="F835" s="98">
        <f t="shared" si="12"/>
        <v>19.914</v>
      </c>
      <c r="I835" s="98">
        <v>19.914</v>
      </c>
    </row>
    <row r="836" spans="1:9" ht="12.75" hidden="1" outlineLevel="4">
      <c r="A836" s="85" t="s">
        <v>3411</v>
      </c>
      <c r="B836" s="88" t="s">
        <v>3159</v>
      </c>
      <c r="C836" s="88" t="s">
        <v>3160</v>
      </c>
      <c r="D836" s="89">
        <v>22998</v>
      </c>
      <c r="F836" s="98">
        <f t="shared" si="12"/>
        <v>22.998</v>
      </c>
      <c r="I836" s="98">
        <v>22.998</v>
      </c>
    </row>
    <row r="837" spans="1:9" ht="12.75" hidden="1" outlineLevel="4">
      <c r="A837" s="85" t="s">
        <v>3412</v>
      </c>
      <c r="B837" s="88" t="s">
        <v>2422</v>
      </c>
      <c r="C837" s="88" t="s">
        <v>2423</v>
      </c>
      <c r="D837" s="89">
        <v>500</v>
      </c>
      <c r="F837" s="98">
        <f t="shared" si="12"/>
        <v>0.5</v>
      </c>
      <c r="I837" s="98">
        <v>0.5</v>
      </c>
    </row>
    <row r="838" spans="1:9" ht="12.75" hidden="1" outlineLevel="4">
      <c r="A838" s="85" t="s">
        <v>3413</v>
      </c>
      <c r="B838" s="88" t="s">
        <v>2431</v>
      </c>
      <c r="C838" s="88" t="s">
        <v>2432</v>
      </c>
      <c r="D838" s="89">
        <v>16670</v>
      </c>
      <c r="F838" s="98">
        <f aca="true" t="shared" si="13" ref="F838:F901">D838/1000</f>
        <v>16.67</v>
      </c>
      <c r="I838" s="98">
        <v>16.67</v>
      </c>
    </row>
    <row r="839" spans="1:9" ht="12.75" hidden="1" outlineLevel="4">
      <c r="A839" s="85" t="s">
        <v>3414</v>
      </c>
      <c r="B839" s="88" t="s">
        <v>2507</v>
      </c>
      <c r="C839" s="88" t="s">
        <v>2508</v>
      </c>
      <c r="D839" s="89">
        <v>756</v>
      </c>
      <c r="F839" s="98">
        <f t="shared" si="13"/>
        <v>0.756</v>
      </c>
      <c r="I839" s="98">
        <v>0.756</v>
      </c>
    </row>
    <row r="840" spans="1:9" ht="12.75" hidden="1" outlineLevel="4">
      <c r="A840" s="85" t="s">
        <v>3415</v>
      </c>
      <c r="B840" s="88" t="s">
        <v>2513</v>
      </c>
      <c r="C840" s="88" t="s">
        <v>2514</v>
      </c>
      <c r="D840" s="89">
        <v>2504</v>
      </c>
      <c r="F840" s="98">
        <f t="shared" si="13"/>
        <v>2.504</v>
      </c>
      <c r="I840" s="98">
        <v>2.504</v>
      </c>
    </row>
    <row r="841" spans="1:9" ht="12.75" hidden="1" outlineLevel="4">
      <c r="A841" s="85" t="s">
        <v>3416</v>
      </c>
      <c r="B841" s="88" t="s">
        <v>2437</v>
      </c>
      <c r="C841" s="88" t="s">
        <v>2438</v>
      </c>
      <c r="D841" s="89">
        <v>1418</v>
      </c>
      <c r="F841" s="98">
        <f t="shared" si="13"/>
        <v>1.418</v>
      </c>
      <c r="I841" s="98">
        <v>1.418</v>
      </c>
    </row>
    <row r="842" spans="1:9" ht="12.75" hidden="1" outlineLevel="4">
      <c r="A842" s="85" t="s">
        <v>3417</v>
      </c>
      <c r="B842" s="88" t="s">
        <v>2443</v>
      </c>
      <c r="C842" s="88" t="s">
        <v>4691</v>
      </c>
      <c r="D842" s="89">
        <v>2904</v>
      </c>
      <c r="F842" s="98">
        <f t="shared" si="13"/>
        <v>2.904</v>
      </c>
      <c r="I842" s="98">
        <v>2.904</v>
      </c>
    </row>
    <row r="843" spans="1:9" ht="12.75" hidden="1" outlineLevel="4">
      <c r="A843" s="85" t="s">
        <v>3418</v>
      </c>
      <c r="B843" s="88" t="s">
        <v>2522</v>
      </c>
      <c r="C843" s="88" t="s">
        <v>2523</v>
      </c>
      <c r="D843" s="89">
        <v>290</v>
      </c>
      <c r="F843" s="98">
        <f t="shared" si="13"/>
        <v>0.29</v>
      </c>
      <c r="I843" s="98">
        <v>0.29</v>
      </c>
    </row>
    <row r="844" spans="1:9" ht="12.75" hidden="1" outlineLevel="4">
      <c r="A844" s="85" t="s">
        <v>3419</v>
      </c>
      <c r="B844" s="88" t="s">
        <v>4702</v>
      </c>
      <c r="C844" s="88" t="s">
        <v>4703</v>
      </c>
      <c r="D844" s="89">
        <v>267</v>
      </c>
      <c r="F844" s="98">
        <f t="shared" si="13"/>
        <v>0.267</v>
      </c>
      <c r="I844" s="98">
        <v>0.267</v>
      </c>
    </row>
    <row r="845" spans="1:9" ht="12.75" hidden="1" outlineLevel="4">
      <c r="A845" s="85" t="s">
        <v>3420</v>
      </c>
      <c r="B845" s="88" t="s">
        <v>2528</v>
      </c>
      <c r="C845" s="88" t="s">
        <v>2529</v>
      </c>
      <c r="D845" s="89">
        <v>-53000</v>
      </c>
      <c r="F845" s="98">
        <f t="shared" si="13"/>
        <v>-53</v>
      </c>
      <c r="I845" s="98">
        <v>-53</v>
      </c>
    </row>
    <row r="846" spans="1:9" ht="12.75" hidden="1" outlineLevel="3" collapsed="1">
      <c r="A846" s="85" t="s">
        <v>2398</v>
      </c>
      <c r="B846" s="90" t="s">
        <v>3421</v>
      </c>
      <c r="C846" s="90" t="s">
        <v>3422</v>
      </c>
      <c r="D846" s="91">
        <v>138701</v>
      </c>
      <c r="F846" s="98">
        <f t="shared" si="13"/>
        <v>138.701</v>
      </c>
      <c r="I846" s="98">
        <v>138.701</v>
      </c>
    </row>
    <row r="847" spans="1:9" ht="12.75" hidden="1" outlineLevel="4">
      <c r="A847" s="85" t="s">
        <v>3423</v>
      </c>
      <c r="B847" s="88" t="s">
        <v>2483</v>
      </c>
      <c r="C847" s="88" t="s">
        <v>2484</v>
      </c>
      <c r="D847" s="89">
        <v>91309</v>
      </c>
      <c r="F847" s="98">
        <f t="shared" si="13"/>
        <v>91.309</v>
      </c>
      <c r="I847" s="98">
        <v>91.309</v>
      </c>
    </row>
    <row r="848" spans="1:9" ht="12.75" hidden="1" outlineLevel="4">
      <c r="A848" s="85" t="s">
        <v>3424</v>
      </c>
      <c r="B848" s="88" t="s">
        <v>2486</v>
      </c>
      <c r="C848" s="88" t="s">
        <v>2487</v>
      </c>
      <c r="D848" s="89">
        <v>8977</v>
      </c>
      <c r="F848" s="98">
        <f t="shared" si="13"/>
        <v>8.977</v>
      </c>
      <c r="I848" s="98">
        <v>8.977</v>
      </c>
    </row>
    <row r="849" spans="1:9" ht="12.75" hidden="1" outlineLevel="4">
      <c r="A849" s="85" t="s">
        <v>3425</v>
      </c>
      <c r="B849" s="88" t="s">
        <v>2534</v>
      </c>
      <c r="C849" s="88" t="s">
        <v>2535</v>
      </c>
      <c r="D849" s="89">
        <v>34000</v>
      </c>
      <c r="F849" s="98">
        <f t="shared" si="13"/>
        <v>34</v>
      </c>
      <c r="I849" s="98">
        <v>34</v>
      </c>
    </row>
    <row r="850" spans="1:9" ht="12.75" hidden="1" outlineLevel="4">
      <c r="A850" s="85" t="s">
        <v>3426</v>
      </c>
      <c r="B850" s="88" t="s">
        <v>2507</v>
      </c>
      <c r="C850" s="88" t="s">
        <v>2508</v>
      </c>
      <c r="D850" s="89">
        <v>567</v>
      </c>
      <c r="F850" s="98">
        <f t="shared" si="13"/>
        <v>0.567</v>
      </c>
      <c r="I850" s="98">
        <v>0.567</v>
      </c>
    </row>
    <row r="851" spans="1:9" ht="12.75" hidden="1" outlineLevel="4">
      <c r="A851" s="85" t="s">
        <v>3427</v>
      </c>
      <c r="B851" s="88" t="s">
        <v>2513</v>
      </c>
      <c r="C851" s="88" t="s">
        <v>2514</v>
      </c>
      <c r="D851" s="89">
        <v>1906</v>
      </c>
      <c r="F851" s="98">
        <f t="shared" si="13"/>
        <v>1.906</v>
      </c>
      <c r="I851" s="98">
        <v>1.906</v>
      </c>
    </row>
    <row r="852" spans="1:9" ht="12.75" hidden="1" outlineLevel="4">
      <c r="A852" s="85" t="s">
        <v>3428</v>
      </c>
      <c r="B852" s="88" t="s">
        <v>2437</v>
      </c>
      <c r="C852" s="88" t="s">
        <v>2438</v>
      </c>
      <c r="D852" s="89">
        <v>1064</v>
      </c>
      <c r="F852" s="98">
        <f t="shared" si="13"/>
        <v>1.064</v>
      </c>
      <c r="I852" s="98">
        <v>1.064</v>
      </c>
    </row>
    <row r="853" spans="1:9" ht="12.75" hidden="1" outlineLevel="4">
      <c r="A853" s="85" t="s">
        <v>3429</v>
      </c>
      <c r="B853" s="88" t="s">
        <v>2440</v>
      </c>
      <c r="C853" s="88" t="s">
        <v>2441</v>
      </c>
      <c r="D853" s="89">
        <v>1792</v>
      </c>
      <c r="F853" s="98">
        <f t="shared" si="13"/>
        <v>1.792</v>
      </c>
      <c r="I853" s="98">
        <v>1.792</v>
      </c>
    </row>
    <row r="854" spans="1:9" ht="12.75" hidden="1" outlineLevel="4">
      <c r="A854" s="85" t="s">
        <v>3430</v>
      </c>
      <c r="B854" s="88" t="s">
        <v>2443</v>
      </c>
      <c r="C854" s="88" t="s">
        <v>4691</v>
      </c>
      <c r="D854" s="89">
        <v>2178</v>
      </c>
      <c r="F854" s="98">
        <f t="shared" si="13"/>
        <v>2.178</v>
      </c>
      <c r="I854" s="98">
        <v>2.178</v>
      </c>
    </row>
    <row r="855" spans="1:9" ht="12.75" hidden="1" outlineLevel="4">
      <c r="A855" s="85" t="s">
        <v>3431</v>
      </c>
      <c r="B855" s="88" t="s">
        <v>4693</v>
      </c>
      <c r="C855" s="88" t="s">
        <v>4694</v>
      </c>
      <c r="D855" s="89">
        <v>2993</v>
      </c>
      <c r="F855" s="98">
        <f t="shared" si="13"/>
        <v>2.993</v>
      </c>
      <c r="I855" s="98">
        <v>2.993</v>
      </c>
    </row>
    <row r="856" spans="1:9" ht="12.75" hidden="1" outlineLevel="4">
      <c r="A856" s="85" t="s">
        <v>3432</v>
      </c>
      <c r="B856" s="88" t="s">
        <v>4696</v>
      </c>
      <c r="C856" s="88" t="s">
        <v>4697</v>
      </c>
      <c r="D856" s="89">
        <v>5936</v>
      </c>
      <c r="F856" s="98">
        <f t="shared" si="13"/>
        <v>5.936</v>
      </c>
      <c r="I856" s="98">
        <v>5.936</v>
      </c>
    </row>
    <row r="857" spans="1:9" ht="12.75" hidden="1" outlineLevel="4">
      <c r="A857" s="85" t="s">
        <v>3433</v>
      </c>
      <c r="B857" s="88" t="s">
        <v>4699</v>
      </c>
      <c r="C857" s="88" t="s">
        <v>4700</v>
      </c>
      <c r="D857" s="89">
        <v>380</v>
      </c>
      <c r="F857" s="98">
        <f t="shared" si="13"/>
        <v>0.38</v>
      </c>
      <c r="I857" s="98">
        <v>0.38</v>
      </c>
    </row>
    <row r="858" spans="1:9" ht="12.75" hidden="1" outlineLevel="4">
      <c r="A858" s="85" t="s">
        <v>3434</v>
      </c>
      <c r="B858" s="88" t="s">
        <v>4702</v>
      </c>
      <c r="C858" s="88" t="s">
        <v>4703</v>
      </c>
      <c r="D858" s="89">
        <v>475</v>
      </c>
      <c r="F858" s="98">
        <f t="shared" si="13"/>
        <v>0.475</v>
      </c>
      <c r="I858" s="98">
        <v>0.475</v>
      </c>
    </row>
    <row r="859" spans="1:9" ht="12.75" hidden="1" outlineLevel="4">
      <c r="A859" s="85" t="s">
        <v>3435</v>
      </c>
      <c r="B859" s="88" t="s">
        <v>2599</v>
      </c>
      <c r="C859" s="88" t="s">
        <v>2594</v>
      </c>
      <c r="D859" s="89">
        <v>-1500</v>
      </c>
      <c r="F859" s="98">
        <f t="shared" si="13"/>
        <v>-1.5</v>
      </c>
      <c r="I859" s="98">
        <v>-1.5</v>
      </c>
    </row>
    <row r="860" spans="1:9" ht="12.75" hidden="1" outlineLevel="4">
      <c r="A860" s="85" t="s">
        <v>3436</v>
      </c>
      <c r="B860" s="88" t="s">
        <v>2404</v>
      </c>
      <c r="C860" s="88" t="s">
        <v>2405</v>
      </c>
      <c r="D860" s="89">
        <v>6366</v>
      </c>
      <c r="F860" s="98">
        <f t="shared" si="13"/>
        <v>6.366</v>
      </c>
      <c r="I860" s="98">
        <v>6.366</v>
      </c>
    </row>
    <row r="861" spans="1:9" ht="12.75" hidden="1" outlineLevel="4">
      <c r="A861" s="85" t="s">
        <v>3437</v>
      </c>
      <c r="B861" s="88" t="s">
        <v>2510</v>
      </c>
      <c r="C861" s="88" t="s">
        <v>2511</v>
      </c>
      <c r="D861" s="89">
        <v>1082</v>
      </c>
      <c r="F861" s="98">
        <f t="shared" si="13"/>
        <v>1.082</v>
      </c>
      <c r="I861" s="98">
        <v>1.082</v>
      </c>
    </row>
    <row r="862" spans="1:9" ht="12.75" hidden="1" outlineLevel="4">
      <c r="A862" s="85" t="s">
        <v>3438</v>
      </c>
      <c r="B862" s="88" t="s">
        <v>2434</v>
      </c>
      <c r="C862" s="88" t="s">
        <v>2435</v>
      </c>
      <c r="D862" s="89">
        <v>1218</v>
      </c>
      <c r="F862" s="98">
        <f t="shared" si="13"/>
        <v>1.218</v>
      </c>
      <c r="I862" s="98">
        <v>1.218</v>
      </c>
    </row>
    <row r="863" spans="1:9" ht="12.75" hidden="1" outlineLevel="4">
      <c r="A863" s="85" t="s">
        <v>3439</v>
      </c>
      <c r="B863" s="88" t="s">
        <v>2516</v>
      </c>
      <c r="C863" s="88" t="s">
        <v>2517</v>
      </c>
      <c r="D863" s="89">
        <v>462</v>
      </c>
      <c r="F863" s="98">
        <f t="shared" si="13"/>
        <v>0.462</v>
      </c>
      <c r="I863" s="98">
        <v>0.462</v>
      </c>
    </row>
    <row r="864" spans="1:9" ht="12.75" hidden="1" outlineLevel="4">
      <c r="A864" s="85" t="s">
        <v>3440</v>
      </c>
      <c r="B864" s="88" t="s">
        <v>2519</v>
      </c>
      <c r="C864" s="88" t="s">
        <v>2520</v>
      </c>
      <c r="D864" s="89">
        <v>9335</v>
      </c>
      <c r="F864" s="98">
        <f t="shared" si="13"/>
        <v>9.335</v>
      </c>
      <c r="I864" s="98">
        <v>9.335</v>
      </c>
    </row>
    <row r="865" spans="1:9" ht="12.75" hidden="1" outlineLevel="4">
      <c r="A865" s="85" t="s">
        <v>3441</v>
      </c>
      <c r="B865" s="88" t="s">
        <v>2562</v>
      </c>
      <c r="C865" s="88" t="s">
        <v>2563</v>
      </c>
      <c r="D865" s="89">
        <v>2747</v>
      </c>
      <c r="F865" s="98">
        <f t="shared" si="13"/>
        <v>2.747</v>
      </c>
      <c r="I865" s="98">
        <v>2.747</v>
      </c>
    </row>
    <row r="866" spans="1:9" ht="12.75" hidden="1" outlineLevel="4">
      <c r="A866" s="85" t="s">
        <v>3442</v>
      </c>
      <c r="B866" s="88" t="s">
        <v>1166</v>
      </c>
      <c r="C866" s="88" t="s">
        <v>2529</v>
      </c>
      <c r="D866" s="89">
        <v>-14000</v>
      </c>
      <c r="F866" s="98">
        <f t="shared" si="13"/>
        <v>-14</v>
      </c>
      <c r="I866" s="98">
        <v>-14</v>
      </c>
    </row>
    <row r="867" spans="1:9" ht="12.75" hidden="1" outlineLevel="3" collapsed="1">
      <c r="A867" s="85" t="s">
        <v>2398</v>
      </c>
      <c r="B867" s="90" t="s">
        <v>3443</v>
      </c>
      <c r="C867" s="90" t="s">
        <v>3444</v>
      </c>
      <c r="D867" s="91">
        <v>157287</v>
      </c>
      <c r="F867" s="98">
        <f t="shared" si="13"/>
        <v>157.287</v>
      </c>
      <c r="I867" s="98">
        <v>157.287</v>
      </c>
    </row>
    <row r="868" spans="1:9" ht="12.75" hidden="1" outlineLevel="4">
      <c r="A868" s="85" t="s">
        <v>3445</v>
      </c>
      <c r="B868" s="88" t="s">
        <v>2507</v>
      </c>
      <c r="C868" s="88" t="s">
        <v>2508</v>
      </c>
      <c r="D868" s="89">
        <v>378</v>
      </c>
      <c r="F868" s="98">
        <f t="shared" si="13"/>
        <v>0.378</v>
      </c>
      <c r="I868" s="98">
        <v>0.378</v>
      </c>
    </row>
    <row r="869" spans="1:9" ht="12.75" hidden="1" outlineLevel="4">
      <c r="A869" s="85" t="s">
        <v>3446</v>
      </c>
      <c r="B869" s="88" t="s">
        <v>2513</v>
      </c>
      <c r="C869" s="88" t="s">
        <v>2514</v>
      </c>
      <c r="D869" s="89">
        <v>972</v>
      </c>
      <c r="F869" s="98">
        <f t="shared" si="13"/>
        <v>0.972</v>
      </c>
      <c r="I869" s="98">
        <v>0.972</v>
      </c>
    </row>
    <row r="870" spans="1:9" ht="12.75" hidden="1" outlineLevel="4">
      <c r="A870" s="85" t="s">
        <v>3447</v>
      </c>
      <c r="B870" s="88" t="s">
        <v>2437</v>
      </c>
      <c r="C870" s="88" t="s">
        <v>2438</v>
      </c>
      <c r="D870" s="89">
        <v>709</v>
      </c>
      <c r="F870" s="98">
        <f t="shared" si="13"/>
        <v>0.709</v>
      </c>
      <c r="I870" s="98">
        <v>0.709</v>
      </c>
    </row>
    <row r="871" spans="1:9" ht="12.75" hidden="1" outlineLevel="4">
      <c r="A871" s="85" t="s">
        <v>3448</v>
      </c>
      <c r="B871" s="88" t="s">
        <v>2440</v>
      </c>
      <c r="C871" s="88" t="s">
        <v>2441</v>
      </c>
      <c r="D871" s="89">
        <v>1194</v>
      </c>
      <c r="F871" s="98">
        <f t="shared" si="13"/>
        <v>1.194</v>
      </c>
      <c r="I871" s="98">
        <v>1.194</v>
      </c>
    </row>
    <row r="872" spans="1:9" ht="12.75" hidden="1" outlineLevel="4">
      <c r="A872" s="85" t="s">
        <v>3449</v>
      </c>
      <c r="B872" s="88" t="s">
        <v>2443</v>
      </c>
      <c r="C872" s="88" t="s">
        <v>4691</v>
      </c>
      <c r="D872" s="89">
        <v>1452</v>
      </c>
      <c r="F872" s="98">
        <f t="shared" si="13"/>
        <v>1.452</v>
      </c>
      <c r="I872" s="98">
        <v>1.452</v>
      </c>
    </row>
    <row r="873" spans="1:9" ht="12.75" hidden="1" outlineLevel="4">
      <c r="A873" s="85" t="s">
        <v>3450</v>
      </c>
      <c r="B873" s="88" t="s">
        <v>4693</v>
      </c>
      <c r="C873" s="88" t="s">
        <v>4694</v>
      </c>
      <c r="D873" s="89">
        <v>6561</v>
      </c>
      <c r="F873" s="98">
        <f t="shared" si="13"/>
        <v>6.561</v>
      </c>
      <c r="I873" s="98">
        <v>6.561</v>
      </c>
    </row>
    <row r="874" spans="1:9" ht="12.75" hidden="1" outlineLevel="4">
      <c r="A874" s="85" t="s">
        <v>3451</v>
      </c>
      <c r="B874" s="88" t="s">
        <v>4696</v>
      </c>
      <c r="C874" s="88" t="s">
        <v>4697</v>
      </c>
      <c r="D874" s="89">
        <v>3026</v>
      </c>
      <c r="F874" s="98">
        <f t="shared" si="13"/>
        <v>3.026</v>
      </c>
      <c r="I874" s="98">
        <v>3.026</v>
      </c>
    </row>
    <row r="875" spans="1:9" ht="12.75" hidden="1" outlineLevel="4">
      <c r="A875" s="85" t="s">
        <v>3452</v>
      </c>
      <c r="B875" s="88" t="s">
        <v>4699</v>
      </c>
      <c r="C875" s="88" t="s">
        <v>4700</v>
      </c>
      <c r="D875" s="89">
        <v>254</v>
      </c>
      <c r="F875" s="98">
        <f t="shared" si="13"/>
        <v>0.254</v>
      </c>
      <c r="I875" s="98">
        <v>0.254</v>
      </c>
    </row>
    <row r="876" spans="1:9" ht="12.75" hidden="1" outlineLevel="4">
      <c r="A876" s="85" t="s">
        <v>3453</v>
      </c>
      <c r="B876" s="88" t="s">
        <v>4702</v>
      </c>
      <c r="C876" s="88" t="s">
        <v>4703</v>
      </c>
      <c r="D876" s="89">
        <v>857</v>
      </c>
      <c r="F876" s="98">
        <f t="shared" si="13"/>
        <v>0.857</v>
      </c>
      <c r="I876" s="98">
        <v>0.857</v>
      </c>
    </row>
    <row r="877" spans="1:9" ht="12.75" hidden="1" outlineLevel="4">
      <c r="A877" s="85" t="s">
        <v>3454</v>
      </c>
      <c r="B877" s="88" t="s">
        <v>2599</v>
      </c>
      <c r="C877" s="88" t="s">
        <v>2594</v>
      </c>
      <c r="D877" s="89">
        <v>-35000</v>
      </c>
      <c r="F877" s="98">
        <f t="shared" si="13"/>
        <v>-35</v>
      </c>
      <c r="I877" s="98">
        <v>-35</v>
      </c>
    </row>
    <row r="878" spans="1:9" ht="12.75" hidden="1" outlineLevel="4">
      <c r="A878" s="85" t="s">
        <v>3455</v>
      </c>
      <c r="B878" s="88" t="s">
        <v>2575</v>
      </c>
      <c r="C878" s="88" t="s">
        <v>2576</v>
      </c>
      <c r="D878" s="89">
        <v>2816</v>
      </c>
      <c r="F878" s="98">
        <f t="shared" si="13"/>
        <v>2.816</v>
      </c>
      <c r="I878" s="98">
        <v>2.816</v>
      </c>
    </row>
    <row r="879" spans="1:9" ht="12.75" hidden="1" outlineLevel="4">
      <c r="A879" s="85" t="s">
        <v>3456</v>
      </c>
      <c r="B879" s="88" t="s">
        <v>2504</v>
      </c>
      <c r="C879" s="88" t="s">
        <v>2505</v>
      </c>
      <c r="D879" s="89">
        <v>52</v>
      </c>
      <c r="F879" s="98">
        <f t="shared" si="13"/>
        <v>0.052</v>
      </c>
      <c r="I879" s="98">
        <v>0.052</v>
      </c>
    </row>
    <row r="880" spans="1:9" ht="12.75" hidden="1" outlineLevel="4">
      <c r="A880" s="85" t="s">
        <v>3457</v>
      </c>
      <c r="B880" s="88" t="s">
        <v>2510</v>
      </c>
      <c r="C880" s="88" t="s">
        <v>2511</v>
      </c>
      <c r="D880" s="89">
        <v>722</v>
      </c>
      <c r="F880" s="98">
        <f t="shared" si="13"/>
        <v>0.722</v>
      </c>
      <c r="I880" s="98">
        <v>0.722</v>
      </c>
    </row>
    <row r="881" spans="1:9" ht="12.75" hidden="1" outlineLevel="4">
      <c r="A881" s="85" t="s">
        <v>3458</v>
      </c>
      <c r="B881" s="88" t="s">
        <v>2434</v>
      </c>
      <c r="C881" s="88" t="s">
        <v>2435</v>
      </c>
      <c r="D881" s="89">
        <v>812</v>
      </c>
      <c r="F881" s="98">
        <f t="shared" si="13"/>
        <v>0.812</v>
      </c>
      <c r="I881" s="98">
        <v>0.812</v>
      </c>
    </row>
    <row r="882" spans="1:9" ht="12.75" hidden="1" outlineLevel="4">
      <c r="A882" s="85" t="s">
        <v>3459</v>
      </c>
      <c r="B882" s="88" t="s">
        <v>2516</v>
      </c>
      <c r="C882" s="88" t="s">
        <v>2517</v>
      </c>
      <c r="D882" s="89">
        <v>308</v>
      </c>
      <c r="F882" s="98">
        <f t="shared" si="13"/>
        <v>0.308</v>
      </c>
      <c r="I882" s="98">
        <v>0.308</v>
      </c>
    </row>
    <row r="883" spans="1:9" ht="12.75" hidden="1" outlineLevel="4">
      <c r="A883" s="85" t="s">
        <v>3460</v>
      </c>
      <c r="B883" s="88" t="s">
        <v>2519</v>
      </c>
      <c r="C883" s="88" t="s">
        <v>2520</v>
      </c>
      <c r="D883" s="89">
        <v>11668</v>
      </c>
      <c r="F883" s="98">
        <f t="shared" si="13"/>
        <v>11.668</v>
      </c>
      <c r="I883" s="98">
        <v>11.668</v>
      </c>
    </row>
    <row r="884" spans="1:9" ht="12.75" hidden="1" outlineLevel="4">
      <c r="A884" s="85" t="s">
        <v>3461</v>
      </c>
      <c r="B884" s="88" t="s">
        <v>2562</v>
      </c>
      <c r="C884" s="88" t="s">
        <v>2563</v>
      </c>
      <c r="D884" s="89">
        <v>168</v>
      </c>
      <c r="F884" s="98">
        <f t="shared" si="13"/>
        <v>0.168</v>
      </c>
      <c r="I884" s="98">
        <v>0.168</v>
      </c>
    </row>
    <row r="885" spans="1:9" ht="12.75" hidden="1" outlineLevel="4">
      <c r="A885" s="85" t="s">
        <v>3462</v>
      </c>
      <c r="B885" s="88" t="s">
        <v>2593</v>
      </c>
      <c r="C885" s="88" t="s">
        <v>2594</v>
      </c>
      <c r="D885" s="89">
        <v>-500</v>
      </c>
      <c r="F885" s="98">
        <f t="shared" si="13"/>
        <v>-0.5</v>
      </c>
      <c r="I885" s="98">
        <v>-0.5</v>
      </c>
    </row>
    <row r="886" spans="1:9" ht="12.75" hidden="1" outlineLevel="4">
      <c r="A886" s="85" t="s">
        <v>3463</v>
      </c>
      <c r="B886" s="88" t="s">
        <v>1166</v>
      </c>
      <c r="C886" s="88" t="s">
        <v>2529</v>
      </c>
      <c r="D886" s="89">
        <v>-5000</v>
      </c>
      <c r="F886" s="98">
        <f t="shared" si="13"/>
        <v>-5</v>
      </c>
      <c r="I886" s="98">
        <v>-5</v>
      </c>
    </row>
    <row r="887" spans="1:9" ht="12.75" hidden="1" outlineLevel="3" collapsed="1">
      <c r="A887" s="85" t="s">
        <v>2398</v>
      </c>
      <c r="B887" s="90" t="s">
        <v>3464</v>
      </c>
      <c r="C887" s="90" t="s">
        <v>3465</v>
      </c>
      <c r="D887" s="91">
        <v>-8551</v>
      </c>
      <c r="F887" s="98">
        <f t="shared" si="13"/>
        <v>-8.551</v>
      </c>
      <c r="I887" s="98">
        <v>-8.551</v>
      </c>
    </row>
    <row r="888" spans="1:9" ht="12.75" hidden="1" outlineLevel="4">
      <c r="A888" s="85" t="s">
        <v>3466</v>
      </c>
      <c r="B888" s="88" t="s">
        <v>4693</v>
      </c>
      <c r="C888" s="88" t="s">
        <v>4694</v>
      </c>
      <c r="D888" s="89">
        <v>605</v>
      </c>
      <c r="F888" s="98">
        <f t="shared" si="13"/>
        <v>0.605</v>
      </c>
      <c r="I888" s="98">
        <v>0.605</v>
      </c>
    </row>
    <row r="889" spans="1:9" ht="12.75" hidden="1" outlineLevel="4">
      <c r="A889" s="85" t="s">
        <v>3467</v>
      </c>
      <c r="B889" s="88" t="s">
        <v>2562</v>
      </c>
      <c r="C889" s="88" t="s">
        <v>2563</v>
      </c>
      <c r="D889" s="89">
        <v>516</v>
      </c>
      <c r="F889" s="98">
        <f t="shared" si="13"/>
        <v>0.516</v>
      </c>
      <c r="I889" s="98">
        <v>0.516</v>
      </c>
    </row>
    <row r="890" spans="1:9" ht="12.75" hidden="1" outlineLevel="3" collapsed="1">
      <c r="A890" s="85" t="s">
        <v>2398</v>
      </c>
      <c r="B890" s="90" t="s">
        <v>3468</v>
      </c>
      <c r="C890" s="90" t="s">
        <v>3469</v>
      </c>
      <c r="D890" s="91">
        <v>1121</v>
      </c>
      <c r="F890" s="98">
        <f t="shared" si="13"/>
        <v>1.121</v>
      </c>
      <c r="I890" s="98">
        <v>1.121</v>
      </c>
    </row>
    <row r="891" spans="1:9" ht="12.75" hidden="1" outlineLevel="4">
      <c r="A891" s="85" t="s">
        <v>3470</v>
      </c>
      <c r="B891" s="88" t="s">
        <v>4693</v>
      </c>
      <c r="C891" s="88" t="s">
        <v>4694</v>
      </c>
      <c r="D891" s="89">
        <v>608</v>
      </c>
      <c r="F891" s="98">
        <f t="shared" si="13"/>
        <v>0.608</v>
      </c>
      <c r="I891" s="98">
        <v>0.608</v>
      </c>
    </row>
    <row r="892" spans="1:9" ht="12.75" hidden="1" outlineLevel="3" collapsed="1">
      <c r="A892" s="85" t="s">
        <v>2398</v>
      </c>
      <c r="B892" s="90" t="s">
        <v>3471</v>
      </c>
      <c r="C892" s="90" t="s">
        <v>3472</v>
      </c>
      <c r="D892" s="91">
        <v>608</v>
      </c>
      <c r="F892" s="98">
        <f t="shared" si="13"/>
        <v>0.608</v>
      </c>
      <c r="I892" s="98">
        <v>0.608</v>
      </c>
    </row>
    <row r="893" spans="1:9" ht="12.75" hidden="1" outlineLevel="4">
      <c r="A893" s="85" t="s">
        <v>3473</v>
      </c>
      <c r="B893" s="88" t="s">
        <v>2404</v>
      </c>
      <c r="C893" s="88" t="s">
        <v>2405</v>
      </c>
      <c r="D893" s="89">
        <v>9726</v>
      </c>
      <c r="F893" s="98">
        <f t="shared" si="13"/>
        <v>9.726</v>
      </c>
      <c r="I893" s="98">
        <v>9.726</v>
      </c>
    </row>
    <row r="894" spans="1:9" ht="12.75" hidden="1" outlineLevel="4">
      <c r="A894" s="85" t="s">
        <v>3474</v>
      </c>
      <c r="B894" s="88" t="s">
        <v>2422</v>
      </c>
      <c r="C894" s="88" t="s">
        <v>2423</v>
      </c>
      <c r="D894" s="89">
        <v>100</v>
      </c>
      <c r="F894" s="98">
        <f t="shared" si="13"/>
        <v>0.1</v>
      </c>
      <c r="I894" s="98">
        <v>0.1</v>
      </c>
    </row>
    <row r="895" spans="1:9" ht="12.75" hidden="1" outlineLevel="4">
      <c r="A895" s="85" t="s">
        <v>3475</v>
      </c>
      <c r="B895" s="88" t="s">
        <v>2510</v>
      </c>
      <c r="C895" s="88" t="s">
        <v>2511</v>
      </c>
      <c r="D895" s="89">
        <v>722</v>
      </c>
      <c r="F895" s="98">
        <f t="shared" si="13"/>
        <v>0.722</v>
      </c>
      <c r="I895" s="98">
        <v>0.722</v>
      </c>
    </row>
    <row r="896" spans="1:9" ht="12.75" hidden="1" outlineLevel="4">
      <c r="A896" s="85" t="s">
        <v>3476</v>
      </c>
      <c r="B896" s="88" t="s">
        <v>2434</v>
      </c>
      <c r="C896" s="88" t="s">
        <v>2435</v>
      </c>
      <c r="D896" s="89">
        <v>812</v>
      </c>
      <c r="F896" s="98">
        <f t="shared" si="13"/>
        <v>0.812</v>
      </c>
      <c r="I896" s="98">
        <v>0.812</v>
      </c>
    </row>
    <row r="897" spans="1:9" ht="12.75" hidden="1" outlineLevel="4">
      <c r="A897" s="85" t="s">
        <v>3477</v>
      </c>
      <c r="B897" s="88" t="s">
        <v>2516</v>
      </c>
      <c r="C897" s="88" t="s">
        <v>2517</v>
      </c>
      <c r="D897" s="89">
        <v>308</v>
      </c>
      <c r="F897" s="98">
        <f t="shared" si="13"/>
        <v>0.308</v>
      </c>
      <c r="I897" s="98">
        <v>0.308</v>
      </c>
    </row>
    <row r="898" spans="1:9" ht="12.75" hidden="1" outlineLevel="4">
      <c r="A898" s="85" t="s">
        <v>3478</v>
      </c>
      <c r="B898" s="88" t="s">
        <v>2519</v>
      </c>
      <c r="C898" s="88" t="s">
        <v>2520</v>
      </c>
      <c r="D898" s="89">
        <v>18669</v>
      </c>
      <c r="F898" s="98">
        <f t="shared" si="13"/>
        <v>18.669</v>
      </c>
      <c r="I898" s="98">
        <v>18.669</v>
      </c>
    </row>
    <row r="899" spans="1:9" ht="12.75" hidden="1" outlineLevel="4">
      <c r="A899" s="85" t="s">
        <v>3479</v>
      </c>
      <c r="B899" s="88" t="s">
        <v>2522</v>
      </c>
      <c r="C899" s="88" t="s">
        <v>2523</v>
      </c>
      <c r="D899" s="89">
        <v>16</v>
      </c>
      <c r="F899" s="98">
        <f t="shared" si="13"/>
        <v>0.016</v>
      </c>
      <c r="I899" s="98">
        <v>0.016</v>
      </c>
    </row>
    <row r="900" spans="1:9" ht="12.75" hidden="1" outlineLevel="4">
      <c r="A900" s="85" t="s">
        <v>3480</v>
      </c>
      <c r="B900" s="88" t="s">
        <v>2562</v>
      </c>
      <c r="C900" s="88" t="s">
        <v>2563</v>
      </c>
      <c r="D900" s="89">
        <v>642</v>
      </c>
      <c r="F900" s="98">
        <f t="shared" si="13"/>
        <v>0.642</v>
      </c>
      <c r="I900" s="98">
        <v>0.642</v>
      </c>
    </row>
    <row r="901" spans="1:9" ht="12.75" hidden="1" outlineLevel="4">
      <c r="A901" s="85" t="s">
        <v>3481</v>
      </c>
      <c r="B901" s="88" t="s">
        <v>2483</v>
      </c>
      <c r="C901" s="88" t="s">
        <v>2484</v>
      </c>
      <c r="D901" s="89">
        <v>126524</v>
      </c>
      <c r="F901" s="98">
        <f t="shared" si="13"/>
        <v>126.524</v>
      </c>
      <c r="I901" s="98">
        <v>126.524</v>
      </c>
    </row>
    <row r="902" spans="1:9" ht="12.75" hidden="1" outlineLevel="4">
      <c r="A902" s="85" t="s">
        <v>3482</v>
      </c>
      <c r="B902" s="88" t="s">
        <v>2486</v>
      </c>
      <c r="C902" s="88" t="s">
        <v>2487</v>
      </c>
      <c r="D902" s="89">
        <v>25551</v>
      </c>
      <c r="F902" s="98">
        <f aca="true" t="shared" si="14" ref="F902:F965">D902/1000</f>
        <v>25.551</v>
      </c>
      <c r="I902" s="98">
        <v>25.551</v>
      </c>
    </row>
    <row r="903" spans="1:9" ht="12.75" hidden="1" outlineLevel="4">
      <c r="A903" s="85" t="s">
        <v>3483</v>
      </c>
      <c r="B903" s="88" t="s">
        <v>2507</v>
      </c>
      <c r="C903" s="88" t="s">
        <v>2508</v>
      </c>
      <c r="D903" s="89">
        <v>378</v>
      </c>
      <c r="F903" s="98">
        <f t="shared" si="14"/>
        <v>0.378</v>
      </c>
      <c r="I903" s="98">
        <v>0.378</v>
      </c>
    </row>
    <row r="904" spans="1:9" ht="12.75" hidden="1" outlineLevel="4">
      <c r="A904" s="85" t="s">
        <v>3484</v>
      </c>
      <c r="B904" s="88" t="s">
        <v>2513</v>
      </c>
      <c r="C904" s="88" t="s">
        <v>2514</v>
      </c>
      <c r="D904" s="89">
        <v>1271</v>
      </c>
      <c r="F904" s="98">
        <f t="shared" si="14"/>
        <v>1.271</v>
      </c>
      <c r="I904" s="98">
        <v>1.271</v>
      </c>
    </row>
    <row r="905" spans="1:9" ht="12.75" hidden="1" outlineLevel="4">
      <c r="A905" s="85" t="s">
        <v>3485</v>
      </c>
      <c r="B905" s="88" t="s">
        <v>2437</v>
      </c>
      <c r="C905" s="88" t="s">
        <v>2438</v>
      </c>
      <c r="D905" s="89">
        <v>709</v>
      </c>
      <c r="F905" s="98">
        <f t="shared" si="14"/>
        <v>0.709</v>
      </c>
      <c r="I905" s="98">
        <v>0.709</v>
      </c>
    </row>
    <row r="906" spans="1:9" ht="12.75" hidden="1" outlineLevel="4">
      <c r="A906" s="85" t="s">
        <v>3486</v>
      </c>
      <c r="B906" s="88" t="s">
        <v>2440</v>
      </c>
      <c r="C906" s="88" t="s">
        <v>2441</v>
      </c>
      <c r="D906" s="89">
        <v>1194</v>
      </c>
      <c r="F906" s="98">
        <f t="shared" si="14"/>
        <v>1.194</v>
      </c>
      <c r="I906" s="98">
        <v>1.194</v>
      </c>
    </row>
    <row r="907" spans="1:9" ht="12.75" hidden="1" outlineLevel="4">
      <c r="A907" s="85" t="s">
        <v>3487</v>
      </c>
      <c r="B907" s="88" t="s">
        <v>2443</v>
      </c>
      <c r="C907" s="88" t="s">
        <v>4691</v>
      </c>
      <c r="D907" s="89">
        <v>1452</v>
      </c>
      <c r="F907" s="98">
        <f t="shared" si="14"/>
        <v>1.452</v>
      </c>
      <c r="I907" s="98">
        <v>1.452</v>
      </c>
    </row>
    <row r="908" spans="1:9" ht="12.75" hidden="1" outlineLevel="4">
      <c r="A908" s="85" t="s">
        <v>3488</v>
      </c>
      <c r="B908" s="88" t="s">
        <v>4693</v>
      </c>
      <c r="C908" s="88" t="s">
        <v>4694</v>
      </c>
      <c r="D908" s="89">
        <v>2458</v>
      </c>
      <c r="F908" s="98">
        <f t="shared" si="14"/>
        <v>2.458</v>
      </c>
      <c r="I908" s="98">
        <v>2.458</v>
      </c>
    </row>
    <row r="909" spans="1:9" ht="12.75" hidden="1" outlineLevel="4">
      <c r="A909" s="85" t="s">
        <v>3489</v>
      </c>
      <c r="B909" s="88" t="s">
        <v>4696</v>
      </c>
      <c r="C909" s="88" t="s">
        <v>4697</v>
      </c>
      <c r="D909" s="89">
        <v>3958</v>
      </c>
      <c r="F909" s="98">
        <f t="shared" si="14"/>
        <v>3.958</v>
      </c>
      <c r="I909" s="98">
        <v>3.958</v>
      </c>
    </row>
    <row r="910" spans="1:9" ht="12.75" hidden="1" outlineLevel="4">
      <c r="A910" s="85" t="s">
        <v>3490</v>
      </c>
      <c r="B910" s="88" t="s">
        <v>4699</v>
      </c>
      <c r="C910" s="88" t="s">
        <v>4700</v>
      </c>
      <c r="D910" s="89">
        <v>254</v>
      </c>
      <c r="F910" s="98">
        <f t="shared" si="14"/>
        <v>0.254</v>
      </c>
      <c r="I910" s="98">
        <v>0.254</v>
      </c>
    </row>
    <row r="911" spans="1:9" ht="12.75" hidden="1" outlineLevel="4">
      <c r="A911" s="85" t="s">
        <v>3491</v>
      </c>
      <c r="B911" s="88" t="s">
        <v>4702</v>
      </c>
      <c r="C911" s="88" t="s">
        <v>4703</v>
      </c>
      <c r="D911" s="89">
        <v>1081</v>
      </c>
      <c r="F911" s="98">
        <f t="shared" si="14"/>
        <v>1.081</v>
      </c>
      <c r="I911" s="98">
        <v>1.081</v>
      </c>
    </row>
    <row r="912" spans="1:9" ht="12.75" hidden="1" outlineLevel="4">
      <c r="A912" s="85" t="s">
        <v>3492</v>
      </c>
      <c r="B912" s="88" t="s">
        <v>2477</v>
      </c>
      <c r="C912" s="88" t="s">
        <v>2478</v>
      </c>
      <c r="D912" s="89">
        <v>-16000</v>
      </c>
      <c r="F912" s="98">
        <f t="shared" si="14"/>
        <v>-16</v>
      </c>
      <c r="I912" s="98">
        <v>-16</v>
      </c>
    </row>
    <row r="913" spans="1:9" ht="12.75" hidden="1" outlineLevel="3" collapsed="1">
      <c r="A913" s="85" t="s">
        <v>2398</v>
      </c>
      <c r="B913" s="90" t="s">
        <v>3493</v>
      </c>
      <c r="C913" s="90" t="s">
        <v>3494</v>
      </c>
      <c r="D913" s="91">
        <v>179825</v>
      </c>
      <c r="F913" s="98">
        <f t="shared" si="14"/>
        <v>179.825</v>
      </c>
      <c r="I913" s="98">
        <v>179.825</v>
      </c>
    </row>
    <row r="914" spans="1:9" ht="12.75" hidden="1" outlineLevel="4">
      <c r="A914" s="85" t="s">
        <v>3495</v>
      </c>
      <c r="B914" s="88" t="s">
        <v>4693</v>
      </c>
      <c r="C914" s="88" t="s">
        <v>4694</v>
      </c>
      <c r="D914" s="89">
        <v>2225</v>
      </c>
      <c r="F914" s="98">
        <f t="shared" si="14"/>
        <v>2.225</v>
      </c>
      <c r="I914" s="98">
        <v>2.225</v>
      </c>
    </row>
    <row r="915" spans="1:9" ht="12.75" hidden="1" outlineLevel="4">
      <c r="A915" s="85" t="s">
        <v>3496</v>
      </c>
      <c r="B915" s="88" t="s">
        <v>2519</v>
      </c>
      <c r="C915" s="88" t="s">
        <v>2520</v>
      </c>
      <c r="D915" s="89">
        <v>2334</v>
      </c>
      <c r="F915" s="98">
        <f t="shared" si="14"/>
        <v>2.334</v>
      </c>
      <c r="I915" s="98">
        <v>2.334</v>
      </c>
    </row>
    <row r="916" spans="1:9" ht="12.75" hidden="1" outlineLevel="4">
      <c r="A916" s="85" t="s">
        <v>3497</v>
      </c>
      <c r="B916" s="88" t="s">
        <v>2562</v>
      </c>
      <c r="C916" s="88" t="s">
        <v>2563</v>
      </c>
      <c r="D916" s="89">
        <v>29</v>
      </c>
      <c r="F916" s="98">
        <f t="shared" si="14"/>
        <v>0.029</v>
      </c>
      <c r="I916" s="98">
        <v>0.029</v>
      </c>
    </row>
    <row r="917" spans="1:9" ht="12.75" hidden="1" outlineLevel="4">
      <c r="A917" s="85" t="s">
        <v>3498</v>
      </c>
      <c r="B917" s="88" t="s">
        <v>3499</v>
      </c>
      <c r="C917" s="88" t="s">
        <v>3500</v>
      </c>
      <c r="D917" s="89">
        <v>50000</v>
      </c>
      <c r="F917" s="98">
        <f t="shared" si="14"/>
        <v>50</v>
      </c>
      <c r="I917" s="98">
        <v>50</v>
      </c>
    </row>
    <row r="918" spans="1:9" ht="12.75" hidden="1" outlineLevel="4">
      <c r="A918" s="85" t="s">
        <v>3501</v>
      </c>
      <c r="B918" s="88" t="s">
        <v>2431</v>
      </c>
      <c r="C918" s="88" t="s">
        <v>2432</v>
      </c>
      <c r="D918" s="89">
        <v>5215</v>
      </c>
      <c r="F918" s="98">
        <f t="shared" si="14"/>
        <v>5.215</v>
      </c>
      <c r="I918" s="98">
        <v>5.215</v>
      </c>
    </row>
    <row r="919" spans="1:9" ht="12.75" hidden="1" outlineLevel="3" collapsed="1">
      <c r="A919" s="85" t="s">
        <v>2398</v>
      </c>
      <c r="B919" s="90" t="s">
        <v>3502</v>
      </c>
      <c r="C919" s="90" t="s">
        <v>3503</v>
      </c>
      <c r="D919" s="91">
        <v>59803</v>
      </c>
      <c r="F919" s="98">
        <f t="shared" si="14"/>
        <v>59.803</v>
      </c>
      <c r="I919" s="98">
        <v>59.803</v>
      </c>
    </row>
    <row r="920" spans="1:9" ht="12.75" outlineLevel="2" collapsed="1">
      <c r="A920" s="85" t="s">
        <v>2401</v>
      </c>
      <c r="B920" s="90" t="s">
        <v>3504</v>
      </c>
      <c r="C920" s="90" t="s">
        <v>2157</v>
      </c>
      <c r="D920" s="91">
        <v>762821</v>
      </c>
      <c r="F920" s="98">
        <f t="shared" si="14"/>
        <v>762.821</v>
      </c>
      <c r="I920" s="98">
        <v>762.821</v>
      </c>
    </row>
    <row r="921" spans="1:9" ht="12.75" hidden="1" outlineLevel="4">
      <c r="A921" s="85" t="s">
        <v>3505</v>
      </c>
      <c r="B921" s="88" t="s">
        <v>2404</v>
      </c>
      <c r="C921" s="88" t="s">
        <v>2405</v>
      </c>
      <c r="D921" s="89">
        <v>9919</v>
      </c>
      <c r="F921" s="98">
        <f t="shared" si="14"/>
        <v>9.919</v>
      </c>
      <c r="I921" s="98">
        <v>9.919</v>
      </c>
    </row>
    <row r="922" spans="1:9" ht="12.75" hidden="1" outlineLevel="4">
      <c r="A922" s="85" t="s">
        <v>3506</v>
      </c>
      <c r="B922" s="88" t="s">
        <v>2422</v>
      </c>
      <c r="C922" s="88" t="s">
        <v>2423</v>
      </c>
      <c r="D922" s="89">
        <v>200</v>
      </c>
      <c r="F922" s="98">
        <f t="shared" si="14"/>
        <v>0.2</v>
      </c>
      <c r="I922" s="98">
        <v>0.2</v>
      </c>
    </row>
    <row r="923" spans="1:9" ht="12.75" hidden="1" outlineLevel="4">
      <c r="A923" s="85" t="s">
        <v>3507</v>
      </c>
      <c r="B923" s="88" t="s">
        <v>2431</v>
      </c>
      <c r="C923" s="88" t="s">
        <v>2432</v>
      </c>
      <c r="D923" s="89">
        <v>5215</v>
      </c>
      <c r="F923" s="98">
        <f t="shared" si="14"/>
        <v>5.215</v>
      </c>
      <c r="I923" s="98">
        <v>5.215</v>
      </c>
    </row>
    <row r="924" spans="1:9" ht="12.75" hidden="1" outlineLevel="4">
      <c r="A924" s="85" t="s">
        <v>3508</v>
      </c>
      <c r="B924" s="88" t="s">
        <v>2510</v>
      </c>
      <c r="C924" s="88" t="s">
        <v>2511</v>
      </c>
      <c r="D924" s="89">
        <v>722</v>
      </c>
      <c r="F924" s="98">
        <f t="shared" si="14"/>
        <v>0.722</v>
      </c>
      <c r="I924" s="98">
        <v>0.722</v>
      </c>
    </row>
    <row r="925" spans="1:9" ht="12.75" hidden="1" outlineLevel="4">
      <c r="A925" s="85" t="s">
        <v>3509</v>
      </c>
      <c r="B925" s="88" t="s">
        <v>2434</v>
      </c>
      <c r="C925" s="88" t="s">
        <v>2435</v>
      </c>
      <c r="D925" s="89">
        <v>812</v>
      </c>
      <c r="F925" s="98">
        <f t="shared" si="14"/>
        <v>0.812</v>
      </c>
      <c r="I925" s="98">
        <v>0.812</v>
      </c>
    </row>
    <row r="926" spans="1:9" ht="12.75" hidden="1" outlineLevel="4">
      <c r="A926" s="85" t="s">
        <v>3510</v>
      </c>
      <c r="B926" s="88" t="s">
        <v>2437</v>
      </c>
      <c r="C926" s="88" t="s">
        <v>2438</v>
      </c>
      <c r="D926" s="89">
        <v>709</v>
      </c>
      <c r="F926" s="98">
        <f t="shared" si="14"/>
        <v>0.709</v>
      </c>
      <c r="I926" s="98">
        <v>0.709</v>
      </c>
    </row>
    <row r="927" spans="1:9" ht="12.75" hidden="1" outlineLevel="4">
      <c r="A927" s="85" t="s">
        <v>3511</v>
      </c>
      <c r="B927" s="88" t="s">
        <v>2440</v>
      </c>
      <c r="C927" s="88" t="s">
        <v>2441</v>
      </c>
      <c r="D927" s="89">
        <v>1194</v>
      </c>
      <c r="F927" s="98">
        <f t="shared" si="14"/>
        <v>1.194</v>
      </c>
      <c r="I927" s="98">
        <v>1.194</v>
      </c>
    </row>
    <row r="928" spans="1:9" ht="12.75" hidden="1" outlineLevel="4">
      <c r="A928" s="85" t="s">
        <v>3512</v>
      </c>
      <c r="B928" s="88" t="s">
        <v>2443</v>
      </c>
      <c r="C928" s="88" t="s">
        <v>4691</v>
      </c>
      <c r="D928" s="89">
        <v>1452</v>
      </c>
      <c r="F928" s="98">
        <f t="shared" si="14"/>
        <v>1.452</v>
      </c>
      <c r="I928" s="98">
        <v>1.452</v>
      </c>
    </row>
    <row r="929" spans="1:9" ht="12.75" hidden="1" outlineLevel="4">
      <c r="A929" s="85" t="s">
        <v>3513</v>
      </c>
      <c r="B929" s="88" t="s">
        <v>4693</v>
      </c>
      <c r="C929" s="88" t="s">
        <v>4694</v>
      </c>
      <c r="D929" s="89">
        <v>1375</v>
      </c>
      <c r="F929" s="98">
        <f t="shared" si="14"/>
        <v>1.375</v>
      </c>
      <c r="I929" s="98">
        <v>1.375</v>
      </c>
    </row>
    <row r="930" spans="1:9" ht="12.75" hidden="1" outlineLevel="4">
      <c r="A930" s="85" t="s">
        <v>3514</v>
      </c>
      <c r="B930" s="88" t="s">
        <v>2483</v>
      </c>
      <c r="C930" s="88" t="s">
        <v>2484</v>
      </c>
      <c r="D930" s="89">
        <v>117622</v>
      </c>
      <c r="F930" s="98">
        <f t="shared" si="14"/>
        <v>117.622</v>
      </c>
      <c r="I930" s="98">
        <v>117.622</v>
      </c>
    </row>
    <row r="931" spans="1:9" ht="12.75" hidden="1" outlineLevel="4">
      <c r="A931" s="85" t="s">
        <v>3515</v>
      </c>
      <c r="B931" s="88" t="s">
        <v>2486</v>
      </c>
      <c r="C931" s="88" t="s">
        <v>2487</v>
      </c>
      <c r="D931" s="89">
        <v>23760</v>
      </c>
      <c r="F931" s="98">
        <f t="shared" si="14"/>
        <v>23.76</v>
      </c>
      <c r="I931" s="98">
        <v>23.76</v>
      </c>
    </row>
    <row r="932" spans="1:9" ht="12.75" hidden="1" outlineLevel="4">
      <c r="A932" s="85" t="s">
        <v>3516</v>
      </c>
      <c r="B932" s="88" t="s">
        <v>2407</v>
      </c>
      <c r="C932" s="88" t="s">
        <v>2408</v>
      </c>
      <c r="D932" s="89">
        <v>-1007</v>
      </c>
      <c r="F932" s="98">
        <f t="shared" si="14"/>
        <v>-1.007</v>
      </c>
      <c r="I932" s="98">
        <v>-1.007</v>
      </c>
    </row>
    <row r="933" spans="1:9" ht="12.75" hidden="1" outlineLevel="4">
      <c r="A933" s="85" t="s">
        <v>3517</v>
      </c>
      <c r="B933" s="88" t="s">
        <v>2507</v>
      </c>
      <c r="C933" s="88" t="s">
        <v>2508</v>
      </c>
      <c r="D933" s="89">
        <v>378</v>
      </c>
      <c r="F933" s="98">
        <f t="shared" si="14"/>
        <v>0.378</v>
      </c>
      <c r="I933" s="98">
        <v>0.378</v>
      </c>
    </row>
    <row r="934" spans="1:9" ht="12.75" hidden="1" outlineLevel="4">
      <c r="A934" s="85" t="s">
        <v>3518</v>
      </c>
      <c r="B934" s="88" t="s">
        <v>2513</v>
      </c>
      <c r="C934" s="88" t="s">
        <v>2514</v>
      </c>
      <c r="D934" s="89">
        <v>1158</v>
      </c>
      <c r="F934" s="98">
        <f t="shared" si="14"/>
        <v>1.158</v>
      </c>
      <c r="I934" s="98">
        <v>1.158</v>
      </c>
    </row>
    <row r="935" spans="1:9" ht="12.75" hidden="1" outlineLevel="4">
      <c r="A935" s="85" t="s">
        <v>3519</v>
      </c>
      <c r="B935" s="88" t="s">
        <v>2516</v>
      </c>
      <c r="C935" s="88" t="s">
        <v>2517</v>
      </c>
      <c r="D935" s="89">
        <v>308</v>
      </c>
      <c r="F935" s="98">
        <f t="shared" si="14"/>
        <v>0.308</v>
      </c>
      <c r="I935" s="98">
        <v>0.308</v>
      </c>
    </row>
    <row r="936" spans="1:9" ht="12.75" hidden="1" outlineLevel="4">
      <c r="A936" s="85" t="s">
        <v>3520</v>
      </c>
      <c r="B936" s="88" t="s">
        <v>2519</v>
      </c>
      <c r="C936" s="88" t="s">
        <v>2520</v>
      </c>
      <c r="D936" s="89">
        <v>4667</v>
      </c>
      <c r="F936" s="98">
        <f t="shared" si="14"/>
        <v>4.667</v>
      </c>
      <c r="I936" s="98">
        <v>4.667</v>
      </c>
    </row>
    <row r="937" spans="1:9" ht="12.75" hidden="1" outlineLevel="4">
      <c r="A937" s="85" t="s">
        <v>3521</v>
      </c>
      <c r="B937" s="88" t="s">
        <v>2525</v>
      </c>
      <c r="C937" s="88" t="s">
        <v>2526</v>
      </c>
      <c r="D937" s="89">
        <v>11571</v>
      </c>
      <c r="F937" s="98">
        <f t="shared" si="14"/>
        <v>11.571</v>
      </c>
      <c r="I937" s="98">
        <v>11.571</v>
      </c>
    </row>
    <row r="938" spans="1:9" ht="12.75" hidden="1" outlineLevel="4">
      <c r="A938" s="85" t="s">
        <v>3522</v>
      </c>
      <c r="B938" s="88" t="s">
        <v>4696</v>
      </c>
      <c r="C938" s="88" t="s">
        <v>4697</v>
      </c>
      <c r="D938" s="89">
        <v>3609</v>
      </c>
      <c r="F938" s="98">
        <f t="shared" si="14"/>
        <v>3.609</v>
      </c>
      <c r="I938" s="98">
        <v>3.609</v>
      </c>
    </row>
    <row r="939" spans="1:9" ht="12.75" hidden="1" outlineLevel="4">
      <c r="A939" s="85" t="s">
        <v>3523</v>
      </c>
      <c r="B939" s="88" t="s">
        <v>4699</v>
      </c>
      <c r="C939" s="88" t="s">
        <v>4700</v>
      </c>
      <c r="D939" s="89">
        <v>254</v>
      </c>
      <c r="F939" s="98">
        <f t="shared" si="14"/>
        <v>0.254</v>
      </c>
      <c r="I939" s="98">
        <v>0.254</v>
      </c>
    </row>
    <row r="940" spans="1:9" ht="12.75" hidden="1" outlineLevel="4">
      <c r="A940" s="85" t="s">
        <v>3524</v>
      </c>
      <c r="B940" s="88" t="s">
        <v>4702</v>
      </c>
      <c r="C940" s="88" t="s">
        <v>4703</v>
      </c>
      <c r="D940" s="89">
        <v>146</v>
      </c>
      <c r="F940" s="98">
        <f t="shared" si="14"/>
        <v>0.146</v>
      </c>
      <c r="I940" s="98">
        <v>0.146</v>
      </c>
    </row>
    <row r="941" spans="1:9" ht="12.75" hidden="1" outlineLevel="3" collapsed="1">
      <c r="A941" s="85" t="s">
        <v>2398</v>
      </c>
      <c r="B941" s="90" t="s">
        <v>3525</v>
      </c>
      <c r="C941" s="90" t="s">
        <v>2158</v>
      </c>
      <c r="D941" s="91">
        <v>184064</v>
      </c>
      <c r="F941" s="98">
        <f t="shared" si="14"/>
        <v>184.064</v>
      </c>
      <c r="I941" s="98">
        <v>184.064</v>
      </c>
    </row>
    <row r="942" spans="1:9" ht="12.75" hidden="1" outlineLevel="4">
      <c r="A942" s="85" t="s">
        <v>3526</v>
      </c>
      <c r="B942" s="88" t="s">
        <v>2483</v>
      </c>
      <c r="C942" s="88" t="s">
        <v>2484</v>
      </c>
      <c r="D942" s="89">
        <v>55918</v>
      </c>
      <c r="F942" s="98">
        <f t="shared" si="14"/>
        <v>55.918</v>
      </c>
      <c r="I942" s="98">
        <v>55.918</v>
      </c>
    </row>
    <row r="943" spans="1:9" ht="12.75" hidden="1" outlineLevel="4">
      <c r="A943" s="85" t="s">
        <v>3527</v>
      </c>
      <c r="B943" s="88" t="s">
        <v>2486</v>
      </c>
      <c r="C943" s="88" t="s">
        <v>2487</v>
      </c>
      <c r="D943" s="89">
        <v>11282</v>
      </c>
      <c r="F943" s="98">
        <f t="shared" si="14"/>
        <v>11.282</v>
      </c>
      <c r="I943" s="98">
        <v>11.282</v>
      </c>
    </row>
    <row r="944" spans="1:9" ht="12.75" hidden="1" outlineLevel="4">
      <c r="A944" s="85" t="s">
        <v>3528</v>
      </c>
      <c r="B944" s="88" t="s">
        <v>3156</v>
      </c>
      <c r="C944" s="88" t="s">
        <v>3157</v>
      </c>
      <c r="D944" s="89">
        <v>600</v>
      </c>
      <c r="F944" s="98">
        <f t="shared" si="14"/>
        <v>0.6</v>
      </c>
      <c r="I944" s="98">
        <v>0.6</v>
      </c>
    </row>
    <row r="945" spans="1:9" ht="12.75" hidden="1" outlineLevel="4">
      <c r="A945" s="85" t="s">
        <v>3529</v>
      </c>
      <c r="B945" s="88" t="s">
        <v>3159</v>
      </c>
      <c r="C945" s="88" t="s">
        <v>3160</v>
      </c>
      <c r="D945" s="89">
        <v>5215</v>
      </c>
      <c r="F945" s="98">
        <f t="shared" si="14"/>
        <v>5.215</v>
      </c>
      <c r="I945" s="98">
        <v>5.215</v>
      </c>
    </row>
    <row r="946" spans="1:9" ht="12.75" hidden="1" outlineLevel="4">
      <c r="A946" s="85" t="s">
        <v>3530</v>
      </c>
      <c r="B946" s="88" t="s">
        <v>2704</v>
      </c>
      <c r="C946" s="88" t="s">
        <v>2705</v>
      </c>
      <c r="D946" s="89">
        <v>100</v>
      </c>
      <c r="F946" s="98">
        <f t="shared" si="14"/>
        <v>0.1</v>
      </c>
      <c r="I946" s="98">
        <v>0.1</v>
      </c>
    </row>
    <row r="947" spans="1:9" ht="12.75" hidden="1" outlineLevel="4">
      <c r="A947" s="85" t="s">
        <v>3531</v>
      </c>
      <c r="B947" s="88" t="s">
        <v>2416</v>
      </c>
      <c r="C947" s="88" t="s">
        <v>2417</v>
      </c>
      <c r="D947" s="89">
        <v>1700</v>
      </c>
      <c r="F947" s="98">
        <f t="shared" si="14"/>
        <v>1.7</v>
      </c>
      <c r="I947" s="98">
        <v>1.7</v>
      </c>
    </row>
    <row r="948" spans="1:9" ht="12.75" hidden="1" outlineLevel="4">
      <c r="A948" s="85" t="s">
        <v>3532</v>
      </c>
      <c r="B948" s="88" t="s">
        <v>2431</v>
      </c>
      <c r="C948" s="88" t="s">
        <v>2432</v>
      </c>
      <c r="D948" s="89">
        <v>17249</v>
      </c>
      <c r="F948" s="98">
        <f t="shared" si="14"/>
        <v>17.249</v>
      </c>
      <c r="I948" s="98">
        <v>17.249</v>
      </c>
    </row>
    <row r="949" spans="1:9" ht="12.75" hidden="1" outlineLevel="4">
      <c r="A949" s="85" t="s">
        <v>3533</v>
      </c>
      <c r="B949" s="88" t="s">
        <v>2507</v>
      </c>
      <c r="C949" s="88" t="s">
        <v>2508</v>
      </c>
      <c r="D949" s="89">
        <v>378</v>
      </c>
      <c r="F949" s="98">
        <f t="shared" si="14"/>
        <v>0.378</v>
      </c>
      <c r="I949" s="98">
        <v>0.378</v>
      </c>
    </row>
    <row r="950" spans="1:9" ht="12.75" hidden="1" outlineLevel="4">
      <c r="A950" s="85" t="s">
        <v>3534</v>
      </c>
      <c r="B950" s="88" t="s">
        <v>2510</v>
      </c>
      <c r="C950" s="88" t="s">
        <v>2511</v>
      </c>
      <c r="D950" s="89">
        <v>722</v>
      </c>
      <c r="F950" s="98">
        <f t="shared" si="14"/>
        <v>0.722</v>
      </c>
      <c r="I950" s="98">
        <v>0.722</v>
      </c>
    </row>
    <row r="951" spans="1:9" ht="12.75" hidden="1" outlineLevel="4">
      <c r="A951" s="85" t="s">
        <v>3535</v>
      </c>
      <c r="B951" s="88" t="s">
        <v>2513</v>
      </c>
      <c r="C951" s="88" t="s">
        <v>2514</v>
      </c>
      <c r="D951" s="89">
        <v>1271</v>
      </c>
      <c r="F951" s="98">
        <f t="shared" si="14"/>
        <v>1.271</v>
      </c>
      <c r="I951" s="98">
        <v>1.271</v>
      </c>
    </row>
    <row r="952" spans="1:9" ht="12.75" hidden="1" outlineLevel="4">
      <c r="A952" s="85" t="s">
        <v>3536</v>
      </c>
      <c r="B952" s="88" t="s">
        <v>2516</v>
      </c>
      <c r="C952" s="88" t="s">
        <v>2517</v>
      </c>
      <c r="D952" s="89">
        <v>308</v>
      </c>
      <c r="F952" s="98">
        <f t="shared" si="14"/>
        <v>0.308</v>
      </c>
      <c r="I952" s="98">
        <v>0.308</v>
      </c>
    </row>
    <row r="953" spans="1:9" ht="12.75" hidden="1" outlineLevel="4">
      <c r="A953" s="85" t="s">
        <v>3537</v>
      </c>
      <c r="B953" s="88" t="s">
        <v>2519</v>
      </c>
      <c r="C953" s="88" t="s">
        <v>2520</v>
      </c>
      <c r="D953" s="89">
        <v>11668</v>
      </c>
      <c r="F953" s="98">
        <f t="shared" si="14"/>
        <v>11.668</v>
      </c>
      <c r="I953" s="98">
        <v>11.668</v>
      </c>
    </row>
    <row r="954" spans="1:9" ht="12.75" hidden="1" outlineLevel="4">
      <c r="A954" s="85" t="s">
        <v>3538</v>
      </c>
      <c r="B954" s="88" t="s">
        <v>4696</v>
      </c>
      <c r="C954" s="88" t="s">
        <v>4697</v>
      </c>
      <c r="D954" s="89">
        <v>3958</v>
      </c>
      <c r="F954" s="98">
        <f t="shared" si="14"/>
        <v>3.958</v>
      </c>
      <c r="I954" s="98">
        <v>3.958</v>
      </c>
    </row>
    <row r="955" spans="1:9" ht="12.75" hidden="1" outlineLevel="4">
      <c r="A955" s="85" t="s">
        <v>3539</v>
      </c>
      <c r="B955" s="88" t="s">
        <v>4699</v>
      </c>
      <c r="C955" s="88" t="s">
        <v>4700</v>
      </c>
      <c r="D955" s="89">
        <v>254</v>
      </c>
      <c r="F955" s="98">
        <f t="shared" si="14"/>
        <v>0.254</v>
      </c>
      <c r="I955" s="98">
        <v>0.254</v>
      </c>
    </row>
    <row r="956" spans="1:9" ht="12.75" hidden="1" outlineLevel="4">
      <c r="A956" s="85" t="s">
        <v>3540</v>
      </c>
      <c r="B956" s="88" t="s">
        <v>4702</v>
      </c>
      <c r="C956" s="88" t="s">
        <v>4703</v>
      </c>
      <c r="D956" s="89">
        <v>1157</v>
      </c>
      <c r="F956" s="98">
        <f t="shared" si="14"/>
        <v>1.157</v>
      </c>
      <c r="I956" s="98">
        <v>1.157</v>
      </c>
    </row>
    <row r="957" spans="1:9" ht="12.75" hidden="1" outlineLevel="4">
      <c r="A957" s="85" t="s">
        <v>3541</v>
      </c>
      <c r="B957" s="88" t="s">
        <v>2404</v>
      </c>
      <c r="C957" s="88" t="s">
        <v>2405</v>
      </c>
      <c r="D957" s="89">
        <v>4506</v>
      </c>
      <c r="F957" s="98">
        <f t="shared" si="14"/>
        <v>4.506</v>
      </c>
      <c r="I957" s="98">
        <v>4.506</v>
      </c>
    </row>
    <row r="958" spans="1:9" ht="12.75" hidden="1" outlineLevel="4">
      <c r="A958" s="85" t="s">
        <v>3542</v>
      </c>
      <c r="B958" s="88" t="s">
        <v>2572</v>
      </c>
      <c r="C958" s="88" t="s">
        <v>2573</v>
      </c>
      <c r="D958" s="89">
        <v>2400</v>
      </c>
      <c r="F958" s="98">
        <f t="shared" si="14"/>
        <v>2.4</v>
      </c>
      <c r="I958" s="98">
        <v>2.4</v>
      </c>
    </row>
    <row r="959" spans="1:9" ht="12.75" hidden="1" outlineLevel="4">
      <c r="A959" s="85" t="s">
        <v>3543</v>
      </c>
      <c r="B959" s="88" t="s">
        <v>2489</v>
      </c>
      <c r="C959" s="88" t="s">
        <v>2490</v>
      </c>
      <c r="D959" s="89">
        <v>850</v>
      </c>
      <c r="F959" s="98">
        <f t="shared" si="14"/>
        <v>0.85</v>
      </c>
      <c r="I959" s="98">
        <v>0.85</v>
      </c>
    </row>
    <row r="960" spans="1:9" ht="12.75" hidden="1" outlineLevel="4">
      <c r="A960" s="85" t="s">
        <v>3544</v>
      </c>
      <c r="B960" s="88" t="s">
        <v>2422</v>
      </c>
      <c r="C960" s="88" t="s">
        <v>2423</v>
      </c>
      <c r="D960" s="89">
        <v>200</v>
      </c>
      <c r="F960" s="98">
        <f t="shared" si="14"/>
        <v>0.2</v>
      </c>
      <c r="I960" s="98">
        <v>0.2</v>
      </c>
    </row>
    <row r="961" spans="1:9" ht="12.75" hidden="1" outlineLevel="4">
      <c r="A961" s="85" t="s">
        <v>3545</v>
      </c>
      <c r="B961" s="88" t="s">
        <v>2434</v>
      </c>
      <c r="C961" s="88" t="s">
        <v>2435</v>
      </c>
      <c r="D961" s="89">
        <v>812</v>
      </c>
      <c r="F961" s="98">
        <f t="shared" si="14"/>
        <v>0.812</v>
      </c>
      <c r="I961" s="98">
        <v>0.812</v>
      </c>
    </row>
    <row r="962" spans="1:9" ht="12.75" hidden="1" outlineLevel="4">
      <c r="A962" s="85" t="s">
        <v>3546</v>
      </c>
      <c r="B962" s="88" t="s">
        <v>2437</v>
      </c>
      <c r="C962" s="88" t="s">
        <v>2438</v>
      </c>
      <c r="D962" s="89">
        <v>709</v>
      </c>
      <c r="F962" s="98">
        <f t="shared" si="14"/>
        <v>0.709</v>
      </c>
      <c r="I962" s="98">
        <v>0.709</v>
      </c>
    </row>
    <row r="963" spans="1:9" ht="12.75" hidden="1" outlineLevel="4">
      <c r="A963" s="85" t="s">
        <v>3547</v>
      </c>
      <c r="B963" s="88" t="s">
        <v>2440</v>
      </c>
      <c r="C963" s="88" t="s">
        <v>2441</v>
      </c>
      <c r="D963" s="89">
        <v>1194</v>
      </c>
      <c r="F963" s="98">
        <f t="shared" si="14"/>
        <v>1.194</v>
      </c>
      <c r="I963" s="98">
        <v>1.194</v>
      </c>
    </row>
    <row r="964" spans="1:9" ht="12.75" hidden="1" outlineLevel="4">
      <c r="A964" s="85" t="s">
        <v>3548</v>
      </c>
      <c r="B964" s="88" t="s">
        <v>2443</v>
      </c>
      <c r="C964" s="88" t="s">
        <v>4691</v>
      </c>
      <c r="D964" s="89">
        <v>1452</v>
      </c>
      <c r="F964" s="98">
        <f t="shared" si="14"/>
        <v>1.452</v>
      </c>
      <c r="I964" s="98">
        <v>1.452</v>
      </c>
    </row>
    <row r="965" spans="1:9" ht="12.75" hidden="1" outlineLevel="4">
      <c r="A965" s="85" t="s">
        <v>3549</v>
      </c>
      <c r="B965" s="88" t="s">
        <v>4693</v>
      </c>
      <c r="C965" s="88" t="s">
        <v>4694</v>
      </c>
      <c r="D965" s="89">
        <v>3161</v>
      </c>
      <c r="F965" s="98">
        <f t="shared" si="14"/>
        <v>3.161</v>
      </c>
      <c r="I965" s="98">
        <v>3.161</v>
      </c>
    </row>
    <row r="966" spans="1:9" ht="12.75" hidden="1" outlineLevel="4">
      <c r="A966" s="85" t="s">
        <v>3550</v>
      </c>
      <c r="B966" s="88" t="s">
        <v>2562</v>
      </c>
      <c r="C966" s="88" t="s">
        <v>2563</v>
      </c>
      <c r="D966" s="89">
        <v>302</v>
      </c>
      <c r="F966" s="98">
        <f aca="true" t="shared" si="15" ref="F966:F1029">D966/1000</f>
        <v>0.302</v>
      </c>
      <c r="I966" s="98">
        <v>0.302</v>
      </c>
    </row>
    <row r="967" spans="1:9" ht="12.75" hidden="1" outlineLevel="4">
      <c r="A967" s="85" t="s">
        <v>3551</v>
      </c>
      <c r="B967" s="88" t="s">
        <v>1166</v>
      </c>
      <c r="C967" s="88" t="s">
        <v>2529</v>
      </c>
      <c r="D967" s="89">
        <v>-1000</v>
      </c>
      <c r="F967" s="98">
        <f t="shared" si="15"/>
        <v>-1</v>
      </c>
      <c r="I967" s="98">
        <v>-1</v>
      </c>
    </row>
    <row r="968" spans="1:9" ht="12.75" hidden="1" outlineLevel="3" collapsed="1">
      <c r="A968" s="85" t="s">
        <v>2398</v>
      </c>
      <c r="B968" s="90" t="s">
        <v>3552</v>
      </c>
      <c r="C968" s="90" t="s">
        <v>3553</v>
      </c>
      <c r="D968" s="91">
        <v>126366</v>
      </c>
      <c r="F968" s="98">
        <f t="shared" si="15"/>
        <v>126.366</v>
      </c>
      <c r="I968" s="98">
        <v>126.366</v>
      </c>
    </row>
    <row r="969" spans="1:9" ht="12.75" hidden="1" outlineLevel="4">
      <c r="A969" s="85" t="s">
        <v>3554</v>
      </c>
      <c r="B969" s="88" t="s">
        <v>2483</v>
      </c>
      <c r="C969" s="88" t="s">
        <v>2484</v>
      </c>
      <c r="D969" s="89">
        <v>31754</v>
      </c>
      <c r="F969" s="98">
        <f t="shared" si="15"/>
        <v>31.754</v>
      </c>
      <c r="I969" s="98">
        <v>31.754</v>
      </c>
    </row>
    <row r="970" spans="1:9" ht="12.75" hidden="1" outlineLevel="4">
      <c r="A970" s="85" t="s">
        <v>3555</v>
      </c>
      <c r="B970" s="88" t="s">
        <v>2486</v>
      </c>
      <c r="C970" s="88" t="s">
        <v>2487</v>
      </c>
      <c r="D970" s="89">
        <v>6414</v>
      </c>
      <c r="F970" s="98">
        <f t="shared" si="15"/>
        <v>6.414</v>
      </c>
      <c r="I970" s="98">
        <v>6.414</v>
      </c>
    </row>
    <row r="971" spans="1:9" ht="12.75" hidden="1" outlineLevel="4">
      <c r="A971" s="85" t="s">
        <v>3556</v>
      </c>
      <c r="B971" s="88" t="s">
        <v>2534</v>
      </c>
      <c r="C971" s="88" t="s">
        <v>2535</v>
      </c>
      <c r="D971" s="89">
        <v>157000</v>
      </c>
      <c r="F971" s="98">
        <f t="shared" si="15"/>
        <v>157</v>
      </c>
      <c r="I971" s="98">
        <v>157</v>
      </c>
    </row>
    <row r="972" spans="1:9" ht="12.75" hidden="1" outlineLevel="4">
      <c r="A972" s="85" t="s">
        <v>3557</v>
      </c>
      <c r="B972" s="88" t="s">
        <v>2507</v>
      </c>
      <c r="C972" s="88" t="s">
        <v>2508</v>
      </c>
      <c r="D972" s="89">
        <v>378</v>
      </c>
      <c r="F972" s="98">
        <f t="shared" si="15"/>
        <v>0.378</v>
      </c>
      <c r="I972" s="98">
        <v>0.378</v>
      </c>
    </row>
    <row r="973" spans="1:9" ht="12.75" hidden="1" outlineLevel="4">
      <c r="A973" s="85" t="s">
        <v>3558</v>
      </c>
      <c r="B973" s="88" t="s">
        <v>2513</v>
      </c>
      <c r="C973" s="88" t="s">
        <v>2514</v>
      </c>
      <c r="D973" s="89">
        <v>1271</v>
      </c>
      <c r="F973" s="98">
        <f t="shared" si="15"/>
        <v>1.271</v>
      </c>
      <c r="I973" s="98">
        <v>1.271</v>
      </c>
    </row>
    <row r="974" spans="1:9" ht="12.75" hidden="1" outlineLevel="4">
      <c r="A974" s="85" t="s">
        <v>3559</v>
      </c>
      <c r="B974" s="88" t="s">
        <v>2516</v>
      </c>
      <c r="C974" s="88" t="s">
        <v>2517</v>
      </c>
      <c r="D974" s="89">
        <v>308</v>
      </c>
      <c r="F974" s="98">
        <f t="shared" si="15"/>
        <v>0.308</v>
      </c>
      <c r="I974" s="98">
        <v>0.308</v>
      </c>
    </row>
    <row r="975" spans="1:9" ht="12.75" hidden="1" outlineLevel="4">
      <c r="A975" s="85" t="s">
        <v>3560</v>
      </c>
      <c r="B975" s="88" t="s">
        <v>2519</v>
      </c>
      <c r="C975" s="88" t="s">
        <v>2520</v>
      </c>
      <c r="D975" s="89">
        <v>7001</v>
      </c>
      <c r="F975" s="98">
        <f t="shared" si="15"/>
        <v>7.001</v>
      </c>
      <c r="I975" s="98">
        <v>7.001</v>
      </c>
    </row>
    <row r="976" spans="1:9" ht="12.75" hidden="1" outlineLevel="4">
      <c r="A976" s="85" t="s">
        <v>3561</v>
      </c>
      <c r="B976" s="88" t="s">
        <v>2522</v>
      </c>
      <c r="C976" s="88" t="s">
        <v>2523</v>
      </c>
      <c r="D976" s="89">
        <v>1156</v>
      </c>
      <c r="F976" s="98">
        <f t="shared" si="15"/>
        <v>1.156</v>
      </c>
      <c r="I976" s="98">
        <v>1.156</v>
      </c>
    </row>
    <row r="977" spans="1:9" ht="12.75" hidden="1" outlineLevel="4">
      <c r="A977" s="85" t="s">
        <v>3562</v>
      </c>
      <c r="B977" s="88" t="s">
        <v>4696</v>
      </c>
      <c r="C977" s="88" t="s">
        <v>4697</v>
      </c>
      <c r="D977" s="89">
        <v>3958</v>
      </c>
      <c r="F977" s="98">
        <f t="shared" si="15"/>
        <v>3.958</v>
      </c>
      <c r="I977" s="98">
        <v>3.958</v>
      </c>
    </row>
    <row r="978" spans="1:9" ht="12.75" hidden="1" outlineLevel="4">
      <c r="A978" s="85" t="s">
        <v>3563</v>
      </c>
      <c r="B978" s="88" t="s">
        <v>4699</v>
      </c>
      <c r="C978" s="88" t="s">
        <v>4700</v>
      </c>
      <c r="D978" s="89">
        <v>254</v>
      </c>
      <c r="F978" s="98">
        <f t="shared" si="15"/>
        <v>0.254</v>
      </c>
      <c r="I978" s="98">
        <v>0.254</v>
      </c>
    </row>
    <row r="979" spans="1:9" ht="12.75" hidden="1" outlineLevel="4">
      <c r="A979" s="85" t="s">
        <v>3564</v>
      </c>
      <c r="B979" s="88" t="s">
        <v>4702</v>
      </c>
      <c r="C979" s="88" t="s">
        <v>4703</v>
      </c>
      <c r="D979" s="89">
        <v>199</v>
      </c>
      <c r="F979" s="98">
        <f t="shared" si="15"/>
        <v>0.199</v>
      </c>
      <c r="I979" s="98">
        <v>0.199</v>
      </c>
    </row>
    <row r="980" spans="1:9" ht="12.75" hidden="1" outlineLevel="4">
      <c r="A980" s="85" t="s">
        <v>3565</v>
      </c>
      <c r="B980" s="88" t="s">
        <v>2404</v>
      </c>
      <c r="C980" s="88" t="s">
        <v>2405</v>
      </c>
      <c r="D980" s="89">
        <v>2493</v>
      </c>
      <c r="F980" s="98">
        <f t="shared" si="15"/>
        <v>2.493</v>
      </c>
      <c r="I980" s="98">
        <v>2.493</v>
      </c>
    </row>
    <row r="981" spans="1:9" ht="12.75" hidden="1" outlineLevel="4">
      <c r="A981" s="85" t="s">
        <v>3566</v>
      </c>
      <c r="B981" s="88" t="s">
        <v>2489</v>
      </c>
      <c r="C981" s="88" t="s">
        <v>2490</v>
      </c>
      <c r="D981" s="89">
        <v>500</v>
      </c>
      <c r="F981" s="98">
        <f t="shared" si="15"/>
        <v>0.5</v>
      </c>
      <c r="I981" s="98">
        <v>0.5</v>
      </c>
    </row>
    <row r="982" spans="1:9" ht="12.75" hidden="1" outlineLevel="4">
      <c r="A982" s="85" t="s">
        <v>3567</v>
      </c>
      <c r="B982" s="88" t="s">
        <v>2422</v>
      </c>
      <c r="C982" s="88" t="s">
        <v>2423</v>
      </c>
      <c r="D982" s="89">
        <v>100</v>
      </c>
      <c r="F982" s="98">
        <f t="shared" si="15"/>
        <v>0.1</v>
      </c>
      <c r="I982" s="98">
        <v>0.1</v>
      </c>
    </row>
    <row r="983" spans="1:9" ht="12.75" hidden="1" outlineLevel="4">
      <c r="A983" s="85" t="s">
        <v>3568</v>
      </c>
      <c r="B983" s="88" t="s">
        <v>2431</v>
      </c>
      <c r="C983" s="88" t="s">
        <v>2432</v>
      </c>
      <c r="D983" s="89">
        <v>3760</v>
      </c>
      <c r="F983" s="98">
        <f t="shared" si="15"/>
        <v>3.76</v>
      </c>
      <c r="I983" s="98">
        <v>3.76</v>
      </c>
    </row>
    <row r="984" spans="1:9" ht="12.75" hidden="1" outlineLevel="4">
      <c r="A984" s="85" t="s">
        <v>3569</v>
      </c>
      <c r="B984" s="88" t="s">
        <v>2510</v>
      </c>
      <c r="C984" s="88" t="s">
        <v>2511</v>
      </c>
      <c r="D984" s="89">
        <v>722</v>
      </c>
      <c r="F984" s="98">
        <f t="shared" si="15"/>
        <v>0.722</v>
      </c>
      <c r="I984" s="98">
        <v>0.722</v>
      </c>
    </row>
    <row r="985" spans="1:9" ht="12.75" hidden="1" outlineLevel="4">
      <c r="A985" s="85" t="s">
        <v>3570</v>
      </c>
      <c r="B985" s="88" t="s">
        <v>2434</v>
      </c>
      <c r="C985" s="88" t="s">
        <v>2435</v>
      </c>
      <c r="D985" s="89">
        <v>812</v>
      </c>
      <c r="F985" s="98">
        <f t="shared" si="15"/>
        <v>0.812</v>
      </c>
      <c r="I985" s="98">
        <v>0.812</v>
      </c>
    </row>
    <row r="986" spans="1:9" ht="12.75" hidden="1" outlineLevel="4">
      <c r="A986" s="85" t="s">
        <v>3571</v>
      </c>
      <c r="B986" s="88" t="s">
        <v>2437</v>
      </c>
      <c r="C986" s="88" t="s">
        <v>2438</v>
      </c>
      <c r="D986" s="89">
        <v>709</v>
      </c>
      <c r="F986" s="98">
        <f t="shared" si="15"/>
        <v>0.709</v>
      </c>
      <c r="I986" s="98">
        <v>0.709</v>
      </c>
    </row>
    <row r="987" spans="1:9" ht="12.75" hidden="1" outlineLevel="4">
      <c r="A987" s="85" t="s">
        <v>3572</v>
      </c>
      <c r="B987" s="88" t="s">
        <v>2440</v>
      </c>
      <c r="C987" s="88" t="s">
        <v>2441</v>
      </c>
      <c r="D987" s="89">
        <v>1194</v>
      </c>
      <c r="F987" s="98">
        <f t="shared" si="15"/>
        <v>1.194</v>
      </c>
      <c r="I987" s="98">
        <v>1.194</v>
      </c>
    </row>
    <row r="988" spans="1:9" ht="12.75" hidden="1" outlineLevel="4">
      <c r="A988" s="85" t="s">
        <v>3573</v>
      </c>
      <c r="B988" s="88" t="s">
        <v>2443</v>
      </c>
      <c r="C988" s="88" t="s">
        <v>4691</v>
      </c>
      <c r="D988" s="89">
        <v>1452</v>
      </c>
      <c r="F988" s="98">
        <f t="shared" si="15"/>
        <v>1.452</v>
      </c>
      <c r="I988" s="98">
        <v>1.452</v>
      </c>
    </row>
    <row r="989" spans="1:9" ht="12.75" hidden="1" outlineLevel="4">
      <c r="A989" s="85" t="s">
        <v>3574</v>
      </c>
      <c r="B989" s="88" t="s">
        <v>4693</v>
      </c>
      <c r="C989" s="88" t="s">
        <v>4694</v>
      </c>
      <c r="D989" s="89">
        <v>2948</v>
      </c>
      <c r="F989" s="98">
        <f t="shared" si="15"/>
        <v>2.948</v>
      </c>
      <c r="I989" s="98">
        <v>2.948</v>
      </c>
    </row>
    <row r="990" spans="1:9" ht="12.75" hidden="1" outlineLevel="4">
      <c r="A990" s="85" t="s">
        <v>3575</v>
      </c>
      <c r="B990" s="88" t="s">
        <v>2562</v>
      </c>
      <c r="C990" s="88" t="s">
        <v>2563</v>
      </c>
      <c r="D990" s="89">
        <v>1334</v>
      </c>
      <c r="F990" s="98">
        <f t="shared" si="15"/>
        <v>1.334</v>
      </c>
      <c r="I990" s="98">
        <v>1.334</v>
      </c>
    </row>
    <row r="991" spans="1:9" ht="12.75" hidden="1" outlineLevel="3" collapsed="1">
      <c r="A991" s="85" t="s">
        <v>2398</v>
      </c>
      <c r="B991" s="90" t="s">
        <v>3576</v>
      </c>
      <c r="C991" s="90" t="s">
        <v>5758</v>
      </c>
      <c r="D991" s="91">
        <v>225717</v>
      </c>
      <c r="F991" s="98">
        <f t="shared" si="15"/>
        <v>225.717</v>
      </c>
      <c r="I991" s="98">
        <v>225.717</v>
      </c>
    </row>
    <row r="992" spans="1:9" ht="12.75" hidden="1" outlineLevel="4">
      <c r="A992" s="85" t="s">
        <v>5759</v>
      </c>
      <c r="B992" s="88" t="s">
        <v>2483</v>
      </c>
      <c r="C992" s="88" t="s">
        <v>2484</v>
      </c>
      <c r="D992" s="89">
        <v>48240</v>
      </c>
      <c r="F992" s="98">
        <f t="shared" si="15"/>
        <v>48.24</v>
      </c>
      <c r="I992" s="98">
        <v>48.24</v>
      </c>
    </row>
    <row r="993" spans="1:9" ht="12.75" hidden="1" outlineLevel="4">
      <c r="A993" s="85" t="s">
        <v>5760</v>
      </c>
      <c r="B993" s="88" t="s">
        <v>2486</v>
      </c>
      <c r="C993" s="88" t="s">
        <v>2487</v>
      </c>
      <c r="D993" s="89">
        <v>9744</v>
      </c>
      <c r="F993" s="98">
        <f t="shared" si="15"/>
        <v>9.744</v>
      </c>
      <c r="I993" s="98">
        <v>9.744</v>
      </c>
    </row>
    <row r="994" spans="1:9" ht="12.75" hidden="1" outlineLevel="4">
      <c r="A994" s="85" t="s">
        <v>5761</v>
      </c>
      <c r="B994" s="88" t="s">
        <v>2422</v>
      </c>
      <c r="C994" s="88" t="s">
        <v>2423</v>
      </c>
      <c r="D994" s="89">
        <v>100</v>
      </c>
      <c r="F994" s="98">
        <f t="shared" si="15"/>
        <v>0.1</v>
      </c>
      <c r="I994" s="98">
        <v>0.1</v>
      </c>
    </row>
    <row r="995" spans="1:9" ht="12.75" hidden="1" outlineLevel="4">
      <c r="A995" s="85" t="s">
        <v>5762</v>
      </c>
      <c r="B995" s="88" t="s">
        <v>4693</v>
      </c>
      <c r="C995" s="88" t="s">
        <v>4694</v>
      </c>
      <c r="D995" s="89">
        <v>2608</v>
      </c>
      <c r="F995" s="98">
        <f t="shared" si="15"/>
        <v>2.608</v>
      </c>
      <c r="I995" s="98">
        <v>2.608</v>
      </c>
    </row>
    <row r="996" spans="1:9" ht="12.75" hidden="1" outlineLevel="4">
      <c r="A996" s="85" t="s">
        <v>5763</v>
      </c>
      <c r="B996" s="88" t="s">
        <v>4702</v>
      </c>
      <c r="C996" s="88" t="s">
        <v>4703</v>
      </c>
      <c r="D996" s="89">
        <v>302</v>
      </c>
      <c r="F996" s="98">
        <f t="shared" si="15"/>
        <v>0.302</v>
      </c>
      <c r="I996" s="98">
        <v>0.302</v>
      </c>
    </row>
    <row r="997" spans="1:9" ht="12.75" hidden="1" outlineLevel="4">
      <c r="A997" s="85" t="s">
        <v>5764</v>
      </c>
      <c r="B997" s="88" t="s">
        <v>2404</v>
      </c>
      <c r="C997" s="88" t="s">
        <v>2405</v>
      </c>
      <c r="D997" s="89">
        <v>3049</v>
      </c>
      <c r="F997" s="98">
        <f t="shared" si="15"/>
        <v>3.049</v>
      </c>
      <c r="I997" s="98">
        <v>3.049</v>
      </c>
    </row>
    <row r="998" spans="1:9" ht="12.75" hidden="1" outlineLevel="4">
      <c r="A998" s="85" t="s">
        <v>5765</v>
      </c>
      <c r="B998" s="88" t="s">
        <v>3200</v>
      </c>
      <c r="C998" s="88" t="s">
        <v>4263</v>
      </c>
      <c r="D998" s="89">
        <v>25000</v>
      </c>
      <c r="F998" s="98">
        <f t="shared" si="15"/>
        <v>25</v>
      </c>
      <c r="I998" s="98">
        <v>25</v>
      </c>
    </row>
    <row r="999" spans="1:9" ht="12.75" hidden="1" outlineLevel="4">
      <c r="A999" s="85" t="s">
        <v>5766</v>
      </c>
      <c r="B999" s="88" t="s">
        <v>2519</v>
      </c>
      <c r="C999" s="88" t="s">
        <v>2520</v>
      </c>
      <c r="D999" s="89">
        <v>9335</v>
      </c>
      <c r="F999" s="98">
        <f t="shared" si="15"/>
        <v>9.335</v>
      </c>
      <c r="I999" s="98">
        <v>9.335</v>
      </c>
    </row>
    <row r="1000" spans="1:9" ht="12.75" hidden="1" outlineLevel="4">
      <c r="A1000" s="85" t="s">
        <v>5767</v>
      </c>
      <c r="B1000" s="88" t="s">
        <v>2562</v>
      </c>
      <c r="C1000" s="88" t="s">
        <v>2563</v>
      </c>
      <c r="D1000" s="89">
        <v>132</v>
      </c>
      <c r="F1000" s="98">
        <f t="shared" si="15"/>
        <v>0.132</v>
      </c>
      <c r="I1000" s="98">
        <v>0.132</v>
      </c>
    </row>
    <row r="1001" spans="1:9" ht="12.75" hidden="1" outlineLevel="3" collapsed="1">
      <c r="A1001" s="85" t="s">
        <v>2398</v>
      </c>
      <c r="B1001" s="90" t="s">
        <v>5768</v>
      </c>
      <c r="C1001" s="90" t="s">
        <v>5769</v>
      </c>
      <c r="D1001" s="91">
        <v>98510</v>
      </c>
      <c r="F1001" s="98">
        <f t="shared" si="15"/>
        <v>98.51</v>
      </c>
      <c r="I1001" s="98">
        <v>98.51</v>
      </c>
    </row>
    <row r="1002" spans="1:9" ht="12.75" hidden="1" outlineLevel="4">
      <c r="A1002" s="85" t="s">
        <v>5770</v>
      </c>
      <c r="B1002" s="88" t="s">
        <v>4693</v>
      </c>
      <c r="C1002" s="88" t="s">
        <v>4694</v>
      </c>
      <c r="D1002" s="89">
        <v>3147</v>
      </c>
      <c r="F1002" s="98">
        <f t="shared" si="15"/>
        <v>3.147</v>
      </c>
      <c r="I1002" s="98">
        <v>3.147</v>
      </c>
    </row>
    <row r="1003" spans="1:9" ht="12.75" hidden="1" outlineLevel="4">
      <c r="A1003" s="85" t="s">
        <v>5771</v>
      </c>
      <c r="B1003" s="88" t="s">
        <v>2638</v>
      </c>
      <c r="C1003" s="88" t="s">
        <v>2639</v>
      </c>
      <c r="D1003" s="89">
        <v>2534</v>
      </c>
      <c r="F1003" s="98">
        <f t="shared" si="15"/>
        <v>2.534</v>
      </c>
      <c r="I1003" s="98">
        <v>2.534</v>
      </c>
    </row>
    <row r="1004" spans="1:9" ht="12.75" hidden="1" outlineLevel="3" collapsed="1">
      <c r="A1004" s="85" t="s">
        <v>2398</v>
      </c>
      <c r="B1004" s="90" t="s">
        <v>5772</v>
      </c>
      <c r="C1004" s="90" t="s">
        <v>5773</v>
      </c>
      <c r="D1004" s="91">
        <v>5681</v>
      </c>
      <c r="F1004" s="98">
        <f t="shared" si="15"/>
        <v>5.681</v>
      </c>
      <c r="I1004" s="98">
        <v>5.681</v>
      </c>
    </row>
    <row r="1005" spans="1:9" ht="12.75" outlineLevel="2" collapsed="1">
      <c r="A1005" s="85" t="s">
        <v>2401</v>
      </c>
      <c r="B1005" s="90" t="s">
        <v>5774</v>
      </c>
      <c r="C1005" s="90" t="s">
        <v>2158</v>
      </c>
      <c r="D1005" s="91">
        <v>640338</v>
      </c>
      <c r="F1005" s="98">
        <f t="shared" si="15"/>
        <v>640.338</v>
      </c>
      <c r="I1005" s="98">
        <v>640.338</v>
      </c>
    </row>
    <row r="1006" spans="1:9" ht="12.75" hidden="1" outlineLevel="4">
      <c r="A1006" s="85" t="s">
        <v>5775</v>
      </c>
      <c r="B1006" s="88" t="s">
        <v>2483</v>
      </c>
      <c r="C1006" s="88" t="s">
        <v>2484</v>
      </c>
      <c r="D1006" s="89">
        <v>121085</v>
      </c>
      <c r="F1006" s="98">
        <f t="shared" si="15"/>
        <v>121.085</v>
      </c>
      <c r="I1006" s="98">
        <v>121.085</v>
      </c>
    </row>
    <row r="1007" spans="1:9" ht="12.75" hidden="1" outlineLevel="4">
      <c r="A1007" s="85" t="s">
        <v>5776</v>
      </c>
      <c r="B1007" s="88" t="s">
        <v>2486</v>
      </c>
      <c r="C1007" s="88" t="s">
        <v>2487</v>
      </c>
      <c r="D1007" s="89">
        <v>24459</v>
      </c>
      <c r="F1007" s="98">
        <f t="shared" si="15"/>
        <v>24.459</v>
      </c>
      <c r="I1007" s="98">
        <v>24.459</v>
      </c>
    </row>
    <row r="1008" spans="1:9" ht="12.75" hidden="1" outlineLevel="4">
      <c r="A1008" s="85" t="s">
        <v>5777</v>
      </c>
      <c r="B1008" s="88" t="s">
        <v>2507</v>
      </c>
      <c r="C1008" s="88" t="s">
        <v>2508</v>
      </c>
      <c r="D1008" s="89">
        <v>756</v>
      </c>
      <c r="F1008" s="98">
        <f t="shared" si="15"/>
        <v>0.756</v>
      </c>
      <c r="I1008" s="98">
        <v>0.756</v>
      </c>
    </row>
    <row r="1009" spans="1:9" ht="12.75" hidden="1" outlineLevel="4">
      <c r="A1009" s="85" t="s">
        <v>5778</v>
      </c>
      <c r="B1009" s="88" t="s">
        <v>2513</v>
      </c>
      <c r="C1009" s="88" t="s">
        <v>2514</v>
      </c>
      <c r="D1009" s="89">
        <v>2504</v>
      </c>
      <c r="F1009" s="98">
        <f t="shared" si="15"/>
        <v>2.504</v>
      </c>
      <c r="I1009" s="98">
        <v>2.504</v>
      </c>
    </row>
    <row r="1010" spans="1:9" ht="12.75" hidden="1" outlineLevel="4">
      <c r="A1010" s="85" t="s">
        <v>5779</v>
      </c>
      <c r="B1010" s="88" t="s">
        <v>2516</v>
      </c>
      <c r="C1010" s="88" t="s">
        <v>2517</v>
      </c>
      <c r="D1010" s="89">
        <v>617</v>
      </c>
      <c r="F1010" s="98">
        <f t="shared" si="15"/>
        <v>0.617</v>
      </c>
      <c r="I1010" s="98">
        <v>0.617</v>
      </c>
    </row>
    <row r="1011" spans="1:9" ht="12.75" hidden="1" outlineLevel="4">
      <c r="A1011" s="85" t="s">
        <v>5780</v>
      </c>
      <c r="B1011" s="88" t="s">
        <v>2519</v>
      </c>
      <c r="C1011" s="88" t="s">
        <v>2520</v>
      </c>
      <c r="D1011" s="89">
        <v>16336</v>
      </c>
      <c r="F1011" s="98">
        <f t="shared" si="15"/>
        <v>16.336</v>
      </c>
      <c r="I1011" s="98">
        <v>16.336</v>
      </c>
    </row>
    <row r="1012" spans="1:9" ht="12.75" hidden="1" outlineLevel="4">
      <c r="A1012" s="85" t="s">
        <v>5781</v>
      </c>
      <c r="B1012" s="88" t="s">
        <v>2525</v>
      </c>
      <c r="C1012" s="88" t="s">
        <v>2526</v>
      </c>
      <c r="D1012" s="89">
        <v>2933</v>
      </c>
      <c r="F1012" s="98">
        <f t="shared" si="15"/>
        <v>2.933</v>
      </c>
      <c r="I1012" s="98">
        <v>2.933</v>
      </c>
    </row>
    <row r="1013" spans="1:9" ht="12.75" hidden="1" outlineLevel="4">
      <c r="A1013" s="85" t="s">
        <v>5782</v>
      </c>
      <c r="B1013" s="88" t="s">
        <v>4696</v>
      </c>
      <c r="C1013" s="88" t="s">
        <v>4697</v>
      </c>
      <c r="D1013" s="89">
        <v>7799</v>
      </c>
      <c r="F1013" s="98">
        <f t="shared" si="15"/>
        <v>7.799</v>
      </c>
      <c r="I1013" s="98">
        <v>7.799</v>
      </c>
    </row>
    <row r="1014" spans="1:9" ht="12.75" hidden="1" outlineLevel="4">
      <c r="A1014" s="85" t="s">
        <v>5783</v>
      </c>
      <c r="B1014" s="88" t="s">
        <v>4699</v>
      </c>
      <c r="C1014" s="88" t="s">
        <v>4700</v>
      </c>
      <c r="D1014" s="89">
        <v>507</v>
      </c>
      <c r="F1014" s="98">
        <f t="shared" si="15"/>
        <v>0.507</v>
      </c>
      <c r="I1014" s="98">
        <v>0.507</v>
      </c>
    </row>
    <row r="1015" spans="1:9" ht="12.75" hidden="1" outlineLevel="4">
      <c r="A1015" s="85" t="s">
        <v>5784</v>
      </c>
      <c r="B1015" s="88" t="s">
        <v>4702</v>
      </c>
      <c r="C1015" s="88" t="s">
        <v>4703</v>
      </c>
      <c r="D1015" s="89">
        <v>710</v>
      </c>
      <c r="F1015" s="98">
        <f t="shared" si="15"/>
        <v>0.71</v>
      </c>
      <c r="I1015" s="98">
        <v>0.71</v>
      </c>
    </row>
    <row r="1016" spans="1:9" ht="12.75" hidden="1" outlineLevel="4">
      <c r="A1016" s="85" t="s">
        <v>5785</v>
      </c>
      <c r="B1016" s="88" t="s">
        <v>2404</v>
      </c>
      <c r="C1016" s="88" t="s">
        <v>2405</v>
      </c>
      <c r="D1016" s="89">
        <v>10332</v>
      </c>
      <c r="F1016" s="98">
        <f t="shared" si="15"/>
        <v>10.332</v>
      </c>
      <c r="I1016" s="98">
        <v>10.332</v>
      </c>
    </row>
    <row r="1017" spans="1:9" ht="12.75" hidden="1" outlineLevel="4">
      <c r="A1017" s="85" t="s">
        <v>5786</v>
      </c>
      <c r="B1017" s="88" t="s">
        <v>2407</v>
      </c>
      <c r="C1017" s="88" t="s">
        <v>2408</v>
      </c>
      <c r="D1017" s="89">
        <v>-1034</v>
      </c>
      <c r="F1017" s="98">
        <f t="shared" si="15"/>
        <v>-1.034</v>
      </c>
      <c r="I1017" s="98">
        <v>-1.034</v>
      </c>
    </row>
    <row r="1018" spans="1:9" ht="12.75" hidden="1" outlineLevel="4">
      <c r="A1018" s="85" t="s">
        <v>5787</v>
      </c>
      <c r="B1018" s="88" t="s">
        <v>2422</v>
      </c>
      <c r="C1018" s="88" t="s">
        <v>2423</v>
      </c>
      <c r="D1018" s="89">
        <v>300</v>
      </c>
      <c r="F1018" s="98">
        <f t="shared" si="15"/>
        <v>0.3</v>
      </c>
      <c r="I1018" s="98">
        <v>0.3</v>
      </c>
    </row>
    <row r="1019" spans="1:9" ht="12.75" hidden="1" outlineLevel="4">
      <c r="A1019" s="85" t="s">
        <v>5788</v>
      </c>
      <c r="B1019" s="88" t="s">
        <v>2510</v>
      </c>
      <c r="C1019" s="88" t="s">
        <v>2511</v>
      </c>
      <c r="D1019" s="89">
        <v>1442</v>
      </c>
      <c r="F1019" s="98">
        <f t="shared" si="15"/>
        <v>1.442</v>
      </c>
      <c r="I1019" s="98">
        <v>1.442</v>
      </c>
    </row>
    <row r="1020" spans="1:9" ht="12.75" hidden="1" outlineLevel="4">
      <c r="A1020" s="85" t="s">
        <v>5789</v>
      </c>
      <c r="B1020" s="88" t="s">
        <v>2434</v>
      </c>
      <c r="C1020" s="88" t="s">
        <v>2435</v>
      </c>
      <c r="D1020" s="89">
        <v>1624</v>
      </c>
      <c r="F1020" s="98">
        <f t="shared" si="15"/>
        <v>1.624</v>
      </c>
      <c r="I1020" s="98">
        <v>1.624</v>
      </c>
    </row>
    <row r="1021" spans="1:9" ht="12.75" hidden="1" outlineLevel="4">
      <c r="A1021" s="85" t="s">
        <v>5790</v>
      </c>
      <c r="B1021" s="88" t="s">
        <v>2437</v>
      </c>
      <c r="C1021" s="88" t="s">
        <v>2438</v>
      </c>
      <c r="D1021" s="89">
        <v>1418</v>
      </c>
      <c r="F1021" s="98">
        <f t="shared" si="15"/>
        <v>1.418</v>
      </c>
      <c r="I1021" s="98">
        <v>1.418</v>
      </c>
    </row>
    <row r="1022" spans="1:9" ht="12.75" hidden="1" outlineLevel="4">
      <c r="A1022" s="85" t="s">
        <v>5791</v>
      </c>
      <c r="B1022" s="88" t="s">
        <v>2440</v>
      </c>
      <c r="C1022" s="88" t="s">
        <v>2441</v>
      </c>
      <c r="D1022" s="89">
        <v>2388</v>
      </c>
      <c r="F1022" s="98">
        <f t="shared" si="15"/>
        <v>2.388</v>
      </c>
      <c r="I1022" s="98">
        <v>2.388</v>
      </c>
    </row>
    <row r="1023" spans="1:9" ht="12.75" hidden="1" outlineLevel="4">
      <c r="A1023" s="85" t="s">
        <v>5792</v>
      </c>
      <c r="B1023" s="88" t="s">
        <v>2443</v>
      </c>
      <c r="C1023" s="88" t="s">
        <v>4691</v>
      </c>
      <c r="D1023" s="89">
        <v>2904</v>
      </c>
      <c r="F1023" s="98">
        <f t="shared" si="15"/>
        <v>2.904</v>
      </c>
      <c r="I1023" s="98">
        <v>2.904</v>
      </c>
    </row>
    <row r="1024" spans="1:9" ht="12.75" hidden="1" outlineLevel="4">
      <c r="A1024" s="85" t="s">
        <v>5793</v>
      </c>
      <c r="B1024" s="88" t="s">
        <v>4693</v>
      </c>
      <c r="C1024" s="88" t="s">
        <v>4694</v>
      </c>
      <c r="D1024" s="89">
        <v>1514</v>
      </c>
      <c r="F1024" s="98">
        <f t="shared" si="15"/>
        <v>1.514</v>
      </c>
      <c r="I1024" s="98">
        <v>1.514</v>
      </c>
    </row>
    <row r="1025" spans="1:9" ht="12.75" hidden="1" outlineLevel="4">
      <c r="A1025" s="85" t="s">
        <v>5794</v>
      </c>
      <c r="B1025" s="88" t="s">
        <v>2562</v>
      </c>
      <c r="C1025" s="88" t="s">
        <v>2563</v>
      </c>
      <c r="D1025" s="89">
        <v>7822</v>
      </c>
      <c r="F1025" s="98">
        <f t="shared" si="15"/>
        <v>7.822</v>
      </c>
      <c r="I1025" s="98">
        <v>7.822</v>
      </c>
    </row>
    <row r="1026" spans="1:9" ht="12.75" hidden="1" outlineLevel="3" collapsed="1">
      <c r="A1026" s="85" t="s">
        <v>2398</v>
      </c>
      <c r="B1026" s="90" t="s">
        <v>5795</v>
      </c>
      <c r="C1026" s="90" t="s">
        <v>4256</v>
      </c>
      <c r="D1026" s="91">
        <v>206416</v>
      </c>
      <c r="F1026" s="98">
        <f t="shared" si="15"/>
        <v>206.416</v>
      </c>
      <c r="I1026" s="98">
        <v>206.416</v>
      </c>
    </row>
    <row r="1027" spans="1:9" ht="12.75" hidden="1" outlineLevel="4">
      <c r="A1027" s="85" t="s">
        <v>5796</v>
      </c>
      <c r="B1027" s="88" t="s">
        <v>2483</v>
      </c>
      <c r="C1027" s="88" t="s">
        <v>2484</v>
      </c>
      <c r="D1027" s="89">
        <v>180400</v>
      </c>
      <c r="F1027" s="98">
        <f t="shared" si="15"/>
        <v>180.4</v>
      </c>
      <c r="I1027" s="98">
        <v>180.4</v>
      </c>
    </row>
    <row r="1028" spans="1:9" ht="12.75" hidden="1" outlineLevel="4">
      <c r="A1028" s="85" t="s">
        <v>5797</v>
      </c>
      <c r="B1028" s="88" t="s">
        <v>2486</v>
      </c>
      <c r="C1028" s="88" t="s">
        <v>2487</v>
      </c>
      <c r="D1028" s="89">
        <v>36441</v>
      </c>
      <c r="F1028" s="98">
        <f t="shared" si="15"/>
        <v>36.441</v>
      </c>
      <c r="I1028" s="98">
        <v>36.441</v>
      </c>
    </row>
    <row r="1029" spans="1:9" ht="12.75" hidden="1" outlineLevel="4">
      <c r="A1029" s="85" t="s">
        <v>5798</v>
      </c>
      <c r="B1029" s="88" t="s">
        <v>2407</v>
      </c>
      <c r="C1029" s="88" t="s">
        <v>2408</v>
      </c>
      <c r="D1029" s="89">
        <v>-650</v>
      </c>
      <c r="F1029" s="98">
        <f t="shared" si="15"/>
        <v>-0.65</v>
      </c>
      <c r="I1029" s="98">
        <v>-0.65</v>
      </c>
    </row>
    <row r="1030" spans="1:9" ht="12.75" hidden="1" outlineLevel="4">
      <c r="A1030" s="85" t="s">
        <v>5799</v>
      </c>
      <c r="B1030" s="88" t="s">
        <v>2413</v>
      </c>
      <c r="C1030" s="88" t="s">
        <v>2414</v>
      </c>
      <c r="D1030" s="89">
        <v>-2595</v>
      </c>
      <c r="F1030" s="98">
        <f aca="true" t="shared" si="16" ref="F1030:F1093">D1030/1000</f>
        <v>-2.595</v>
      </c>
      <c r="I1030" s="98">
        <v>-2.595</v>
      </c>
    </row>
    <row r="1031" spans="1:9" ht="12.75" hidden="1" outlineLevel="4">
      <c r="A1031" s="85" t="s">
        <v>5800</v>
      </c>
      <c r="B1031" s="88" t="s">
        <v>2507</v>
      </c>
      <c r="C1031" s="88" t="s">
        <v>2508</v>
      </c>
      <c r="D1031" s="89">
        <v>567</v>
      </c>
      <c r="F1031" s="98">
        <f t="shared" si="16"/>
        <v>0.567</v>
      </c>
      <c r="I1031" s="98">
        <v>0.567</v>
      </c>
    </row>
    <row r="1032" spans="1:9" ht="12.75" hidden="1" outlineLevel="4">
      <c r="A1032" s="85" t="s">
        <v>5801</v>
      </c>
      <c r="B1032" s="88" t="s">
        <v>2513</v>
      </c>
      <c r="C1032" s="88" t="s">
        <v>2514</v>
      </c>
      <c r="D1032" s="89">
        <v>1570</v>
      </c>
      <c r="F1032" s="98">
        <f t="shared" si="16"/>
        <v>1.57</v>
      </c>
      <c r="I1032" s="98">
        <v>1.57</v>
      </c>
    </row>
    <row r="1033" spans="1:9" ht="12.75" hidden="1" outlineLevel="4">
      <c r="A1033" s="85" t="s">
        <v>5802</v>
      </c>
      <c r="B1033" s="88" t="s">
        <v>2516</v>
      </c>
      <c r="C1033" s="88" t="s">
        <v>2517</v>
      </c>
      <c r="D1033" s="89">
        <v>462</v>
      </c>
      <c r="F1033" s="98">
        <f t="shared" si="16"/>
        <v>0.462</v>
      </c>
      <c r="I1033" s="98">
        <v>0.462</v>
      </c>
    </row>
    <row r="1034" spans="1:9" ht="12.75" hidden="1" outlineLevel="4">
      <c r="A1034" s="85" t="s">
        <v>5803</v>
      </c>
      <c r="B1034" s="88" t="s">
        <v>2519</v>
      </c>
      <c r="C1034" s="88" t="s">
        <v>2520</v>
      </c>
      <c r="D1034" s="89">
        <v>16336</v>
      </c>
      <c r="F1034" s="98">
        <f t="shared" si="16"/>
        <v>16.336</v>
      </c>
      <c r="I1034" s="98">
        <v>16.336</v>
      </c>
    </row>
    <row r="1035" spans="1:9" ht="12.75" hidden="1" outlineLevel="4">
      <c r="A1035" s="85" t="s">
        <v>5804</v>
      </c>
      <c r="B1035" s="88" t="s">
        <v>2522</v>
      </c>
      <c r="C1035" s="88" t="s">
        <v>2523</v>
      </c>
      <c r="D1035" s="89">
        <v>61</v>
      </c>
      <c r="F1035" s="98">
        <f t="shared" si="16"/>
        <v>0.061</v>
      </c>
      <c r="I1035" s="98">
        <v>0.061</v>
      </c>
    </row>
    <row r="1036" spans="1:9" ht="12.75" hidden="1" outlineLevel="4">
      <c r="A1036" s="85" t="s">
        <v>5805</v>
      </c>
      <c r="B1036" s="88" t="s">
        <v>4696</v>
      </c>
      <c r="C1036" s="88" t="s">
        <v>4697</v>
      </c>
      <c r="D1036" s="89">
        <v>4889</v>
      </c>
      <c r="F1036" s="98">
        <f t="shared" si="16"/>
        <v>4.889</v>
      </c>
      <c r="I1036" s="98">
        <v>4.889</v>
      </c>
    </row>
    <row r="1037" spans="1:9" ht="12.75" hidden="1" outlineLevel="4">
      <c r="A1037" s="85" t="s">
        <v>5806</v>
      </c>
      <c r="B1037" s="88" t="s">
        <v>4699</v>
      </c>
      <c r="C1037" s="88" t="s">
        <v>4700</v>
      </c>
      <c r="D1037" s="89">
        <v>380</v>
      </c>
      <c r="F1037" s="98">
        <f t="shared" si="16"/>
        <v>0.38</v>
      </c>
      <c r="I1037" s="98">
        <v>0.38</v>
      </c>
    </row>
    <row r="1038" spans="1:9" ht="12.75" hidden="1" outlineLevel="4">
      <c r="A1038" s="85" t="s">
        <v>25</v>
      </c>
      <c r="B1038" s="88" t="s">
        <v>4702</v>
      </c>
      <c r="C1038" s="88" t="s">
        <v>4703</v>
      </c>
      <c r="D1038" s="89">
        <v>723</v>
      </c>
      <c r="F1038" s="98">
        <f t="shared" si="16"/>
        <v>0.723</v>
      </c>
      <c r="I1038" s="98">
        <v>0.723</v>
      </c>
    </row>
    <row r="1039" spans="1:9" ht="12.75" hidden="1" outlineLevel="4">
      <c r="A1039" s="85" t="s">
        <v>26</v>
      </c>
      <c r="B1039" s="88" t="s">
        <v>2404</v>
      </c>
      <c r="C1039" s="88" t="s">
        <v>2405</v>
      </c>
      <c r="D1039" s="89">
        <v>14291</v>
      </c>
      <c r="F1039" s="98">
        <f t="shared" si="16"/>
        <v>14.291</v>
      </c>
      <c r="I1039" s="98">
        <v>14.291</v>
      </c>
    </row>
    <row r="1040" spans="1:9" ht="12.75" hidden="1" outlineLevel="4">
      <c r="A1040" s="85" t="s">
        <v>27</v>
      </c>
      <c r="B1040" s="88" t="s">
        <v>2410</v>
      </c>
      <c r="C1040" s="88" t="s">
        <v>2411</v>
      </c>
      <c r="D1040" s="89">
        <v>1497</v>
      </c>
      <c r="F1040" s="98">
        <f t="shared" si="16"/>
        <v>1.497</v>
      </c>
      <c r="I1040" s="98">
        <v>1.497</v>
      </c>
    </row>
    <row r="1041" spans="1:9" ht="12.75" hidden="1" outlineLevel="4">
      <c r="A1041" s="85" t="s">
        <v>28</v>
      </c>
      <c r="B1041" s="88" t="s">
        <v>2489</v>
      </c>
      <c r="C1041" s="88" t="s">
        <v>2490</v>
      </c>
      <c r="D1041" s="89">
        <v>150</v>
      </c>
      <c r="F1041" s="98">
        <f t="shared" si="16"/>
        <v>0.15</v>
      </c>
      <c r="I1041" s="98">
        <v>0.15</v>
      </c>
    </row>
    <row r="1042" spans="1:9" ht="12.75" hidden="1" outlineLevel="4">
      <c r="A1042" s="85" t="s">
        <v>29</v>
      </c>
      <c r="B1042" s="88" t="s">
        <v>2416</v>
      </c>
      <c r="C1042" s="88" t="s">
        <v>2417</v>
      </c>
      <c r="D1042" s="89">
        <v>750</v>
      </c>
      <c r="F1042" s="98">
        <f t="shared" si="16"/>
        <v>0.75</v>
      </c>
      <c r="I1042" s="98">
        <v>0.75</v>
      </c>
    </row>
    <row r="1043" spans="1:9" ht="12.75" hidden="1" outlineLevel="4">
      <c r="A1043" s="85" t="s">
        <v>30</v>
      </c>
      <c r="B1043" s="88" t="s">
        <v>2422</v>
      </c>
      <c r="C1043" s="88" t="s">
        <v>2423</v>
      </c>
      <c r="D1043" s="89">
        <v>1200</v>
      </c>
      <c r="F1043" s="98">
        <f t="shared" si="16"/>
        <v>1.2</v>
      </c>
      <c r="I1043" s="98">
        <v>1.2</v>
      </c>
    </row>
    <row r="1044" spans="1:9" ht="12.75" hidden="1" outlineLevel="4">
      <c r="A1044" s="85" t="s">
        <v>31</v>
      </c>
      <c r="B1044" s="88" t="s">
        <v>2431</v>
      </c>
      <c r="C1044" s="88" t="s">
        <v>2432</v>
      </c>
      <c r="D1044" s="89">
        <v>13099</v>
      </c>
      <c r="F1044" s="98">
        <f t="shared" si="16"/>
        <v>13.099</v>
      </c>
      <c r="I1044" s="98">
        <v>13.099</v>
      </c>
    </row>
    <row r="1045" spans="1:9" ht="12.75" hidden="1" outlineLevel="4">
      <c r="A1045" s="85" t="s">
        <v>32</v>
      </c>
      <c r="B1045" s="88" t="s">
        <v>2510</v>
      </c>
      <c r="C1045" s="88" t="s">
        <v>2511</v>
      </c>
      <c r="D1045" s="89">
        <v>1082</v>
      </c>
      <c r="F1045" s="98">
        <f t="shared" si="16"/>
        <v>1.082</v>
      </c>
      <c r="I1045" s="98">
        <v>1.082</v>
      </c>
    </row>
    <row r="1046" spans="1:9" ht="12.75" hidden="1" outlineLevel="4">
      <c r="A1046" s="85" t="s">
        <v>33</v>
      </c>
      <c r="B1046" s="88" t="s">
        <v>2434</v>
      </c>
      <c r="C1046" s="88" t="s">
        <v>2435</v>
      </c>
      <c r="D1046" s="89">
        <v>1218</v>
      </c>
      <c r="F1046" s="98">
        <f t="shared" si="16"/>
        <v>1.218</v>
      </c>
      <c r="I1046" s="98">
        <v>1.218</v>
      </c>
    </row>
    <row r="1047" spans="1:9" ht="12.75" hidden="1" outlineLevel="4">
      <c r="A1047" s="85" t="s">
        <v>34</v>
      </c>
      <c r="B1047" s="88" t="s">
        <v>2437</v>
      </c>
      <c r="C1047" s="88" t="s">
        <v>2438</v>
      </c>
      <c r="D1047" s="89">
        <v>1064</v>
      </c>
      <c r="F1047" s="98">
        <f t="shared" si="16"/>
        <v>1.064</v>
      </c>
      <c r="I1047" s="98">
        <v>1.064</v>
      </c>
    </row>
    <row r="1048" spans="1:9" ht="12.75" hidden="1" outlineLevel="4">
      <c r="A1048" s="85" t="s">
        <v>35</v>
      </c>
      <c r="B1048" s="88" t="s">
        <v>2440</v>
      </c>
      <c r="C1048" s="88" t="s">
        <v>2441</v>
      </c>
      <c r="D1048" s="89">
        <v>1792</v>
      </c>
      <c r="F1048" s="98">
        <f t="shared" si="16"/>
        <v>1.792</v>
      </c>
      <c r="I1048" s="98">
        <v>1.792</v>
      </c>
    </row>
    <row r="1049" spans="1:9" ht="12.75" hidden="1" outlineLevel="4">
      <c r="A1049" s="85" t="s">
        <v>36</v>
      </c>
      <c r="B1049" s="88" t="s">
        <v>2443</v>
      </c>
      <c r="C1049" s="88" t="s">
        <v>4691</v>
      </c>
      <c r="D1049" s="89">
        <v>2178</v>
      </c>
      <c r="F1049" s="98">
        <f t="shared" si="16"/>
        <v>2.178</v>
      </c>
      <c r="I1049" s="98">
        <v>2.178</v>
      </c>
    </row>
    <row r="1050" spans="1:9" ht="12.75" hidden="1" outlineLevel="4">
      <c r="A1050" s="85" t="s">
        <v>37</v>
      </c>
      <c r="B1050" s="88" t="s">
        <v>4693</v>
      </c>
      <c r="C1050" s="88" t="s">
        <v>4694</v>
      </c>
      <c r="D1050" s="89">
        <v>4002</v>
      </c>
      <c r="F1050" s="98">
        <f t="shared" si="16"/>
        <v>4.002</v>
      </c>
      <c r="I1050" s="98">
        <v>4.002</v>
      </c>
    </row>
    <row r="1051" spans="1:9" ht="12.75" hidden="1" outlineLevel="4">
      <c r="A1051" s="85" t="s">
        <v>38</v>
      </c>
      <c r="B1051" s="88" t="s">
        <v>2562</v>
      </c>
      <c r="C1051" s="88" t="s">
        <v>2563</v>
      </c>
      <c r="D1051" s="89">
        <v>53</v>
      </c>
      <c r="F1051" s="98">
        <f t="shared" si="16"/>
        <v>0.053</v>
      </c>
      <c r="I1051" s="98">
        <v>0.053</v>
      </c>
    </row>
    <row r="1052" spans="1:9" ht="12.75" hidden="1" outlineLevel="4">
      <c r="A1052" s="85" t="s">
        <v>39</v>
      </c>
      <c r="B1052" s="88" t="s">
        <v>2599</v>
      </c>
      <c r="C1052" s="88" t="s">
        <v>2594</v>
      </c>
      <c r="D1052" s="89">
        <v>-51500</v>
      </c>
      <c r="F1052" s="98">
        <f t="shared" si="16"/>
        <v>-51.5</v>
      </c>
      <c r="I1052" s="98">
        <v>-51.5</v>
      </c>
    </row>
    <row r="1053" spans="1:9" ht="12.75" hidden="1" outlineLevel="4">
      <c r="A1053" s="85" t="s">
        <v>40</v>
      </c>
      <c r="B1053" s="88" t="s">
        <v>41</v>
      </c>
      <c r="C1053" s="88" t="s">
        <v>42</v>
      </c>
      <c r="D1053" s="89">
        <v>-5000</v>
      </c>
      <c r="F1053" s="98">
        <f t="shared" si="16"/>
        <v>-5</v>
      </c>
      <c r="I1053" s="98">
        <v>-5</v>
      </c>
    </row>
    <row r="1054" spans="1:9" ht="12.75" hidden="1" outlineLevel="3" collapsed="1">
      <c r="A1054" s="85" t="s">
        <v>2398</v>
      </c>
      <c r="B1054" s="90" t="s">
        <v>43</v>
      </c>
      <c r="C1054" s="90" t="s">
        <v>44</v>
      </c>
      <c r="D1054" s="91">
        <v>224460</v>
      </c>
      <c r="F1054" s="98">
        <f t="shared" si="16"/>
        <v>224.46</v>
      </c>
      <c r="I1054" s="98">
        <v>224.46</v>
      </c>
    </row>
    <row r="1055" spans="1:9" ht="12.75" hidden="1" outlineLevel="4">
      <c r="A1055" s="85" t="s">
        <v>45</v>
      </c>
      <c r="B1055" s="88" t="s">
        <v>2483</v>
      </c>
      <c r="C1055" s="88" t="s">
        <v>2484</v>
      </c>
      <c r="D1055" s="89">
        <v>128633</v>
      </c>
      <c r="F1055" s="98">
        <f t="shared" si="16"/>
        <v>128.633</v>
      </c>
      <c r="I1055" s="98">
        <v>128.633</v>
      </c>
    </row>
    <row r="1056" spans="1:9" ht="12.75" hidden="1" outlineLevel="4">
      <c r="A1056" s="85" t="s">
        <v>46</v>
      </c>
      <c r="B1056" s="88" t="s">
        <v>2486</v>
      </c>
      <c r="C1056" s="88" t="s">
        <v>2487</v>
      </c>
      <c r="D1056" s="89">
        <v>25984</v>
      </c>
      <c r="F1056" s="98">
        <f t="shared" si="16"/>
        <v>25.984</v>
      </c>
      <c r="I1056" s="98">
        <v>25.984</v>
      </c>
    </row>
    <row r="1057" spans="1:9" ht="12.75" hidden="1" outlineLevel="4">
      <c r="A1057" s="85" t="s">
        <v>47</v>
      </c>
      <c r="B1057" s="88" t="s">
        <v>2534</v>
      </c>
      <c r="C1057" s="88" t="s">
        <v>2535</v>
      </c>
      <c r="D1057" s="89">
        <v>119293</v>
      </c>
      <c r="F1057" s="98">
        <f t="shared" si="16"/>
        <v>119.293</v>
      </c>
      <c r="I1057" s="98">
        <v>119.293</v>
      </c>
    </row>
    <row r="1058" spans="1:9" ht="12.75" hidden="1" outlineLevel="4">
      <c r="A1058" s="85" t="s">
        <v>48</v>
      </c>
      <c r="B1058" s="88" t="s">
        <v>2507</v>
      </c>
      <c r="C1058" s="88" t="s">
        <v>2508</v>
      </c>
      <c r="D1058" s="89">
        <v>756</v>
      </c>
      <c r="F1058" s="98">
        <f t="shared" si="16"/>
        <v>0.756</v>
      </c>
      <c r="I1058" s="98">
        <v>0.756</v>
      </c>
    </row>
    <row r="1059" spans="1:9" ht="12.75" hidden="1" outlineLevel="4">
      <c r="A1059" s="85" t="s">
        <v>49</v>
      </c>
      <c r="B1059" s="88" t="s">
        <v>2513</v>
      </c>
      <c r="C1059" s="88" t="s">
        <v>2514</v>
      </c>
      <c r="D1059" s="89">
        <v>2504</v>
      </c>
      <c r="F1059" s="98">
        <f t="shared" si="16"/>
        <v>2.504</v>
      </c>
      <c r="I1059" s="98">
        <v>2.504</v>
      </c>
    </row>
    <row r="1060" spans="1:9" ht="12.75" hidden="1" outlineLevel="4">
      <c r="A1060" s="85" t="s">
        <v>50</v>
      </c>
      <c r="B1060" s="88" t="s">
        <v>2516</v>
      </c>
      <c r="C1060" s="88" t="s">
        <v>2517</v>
      </c>
      <c r="D1060" s="89">
        <v>617</v>
      </c>
      <c r="F1060" s="98">
        <f t="shared" si="16"/>
        <v>0.617</v>
      </c>
      <c r="I1060" s="98">
        <v>0.617</v>
      </c>
    </row>
    <row r="1061" spans="1:9" ht="12.75" hidden="1" outlineLevel="4">
      <c r="A1061" s="85" t="s">
        <v>51</v>
      </c>
      <c r="B1061" s="88" t="s">
        <v>2519</v>
      </c>
      <c r="C1061" s="88" t="s">
        <v>2520</v>
      </c>
      <c r="D1061" s="89">
        <v>18669</v>
      </c>
      <c r="F1061" s="98">
        <f t="shared" si="16"/>
        <v>18.669</v>
      </c>
      <c r="I1061" s="98">
        <v>18.669</v>
      </c>
    </row>
    <row r="1062" spans="1:9" ht="12.75" hidden="1" outlineLevel="4">
      <c r="A1062" s="85" t="s">
        <v>52</v>
      </c>
      <c r="B1062" s="88" t="s">
        <v>2522</v>
      </c>
      <c r="C1062" s="88" t="s">
        <v>2523</v>
      </c>
      <c r="D1062" s="89">
        <v>39</v>
      </c>
      <c r="F1062" s="98">
        <f t="shared" si="16"/>
        <v>0.039</v>
      </c>
      <c r="I1062" s="98">
        <v>0.039</v>
      </c>
    </row>
    <row r="1063" spans="1:9" ht="12.75" hidden="1" outlineLevel="4">
      <c r="A1063" s="85" t="s">
        <v>53</v>
      </c>
      <c r="B1063" s="88" t="s">
        <v>4696</v>
      </c>
      <c r="C1063" s="88" t="s">
        <v>4697</v>
      </c>
      <c r="D1063" s="89">
        <v>7799</v>
      </c>
      <c r="F1063" s="98">
        <f t="shared" si="16"/>
        <v>7.799</v>
      </c>
      <c r="I1063" s="98">
        <v>7.799</v>
      </c>
    </row>
    <row r="1064" spans="1:9" ht="12.75" hidden="1" outlineLevel="4">
      <c r="A1064" s="85" t="s">
        <v>54</v>
      </c>
      <c r="B1064" s="88" t="s">
        <v>4699</v>
      </c>
      <c r="C1064" s="88" t="s">
        <v>4700</v>
      </c>
      <c r="D1064" s="89">
        <v>507</v>
      </c>
      <c r="F1064" s="98">
        <f t="shared" si="16"/>
        <v>0.507</v>
      </c>
      <c r="I1064" s="98">
        <v>0.507</v>
      </c>
    </row>
    <row r="1065" spans="1:9" ht="12.75" hidden="1" outlineLevel="4">
      <c r="A1065" s="85" t="s">
        <v>55</v>
      </c>
      <c r="B1065" s="88" t="s">
        <v>4702</v>
      </c>
      <c r="C1065" s="88" t="s">
        <v>4703</v>
      </c>
      <c r="D1065" s="89">
        <v>1832</v>
      </c>
      <c r="F1065" s="98">
        <f t="shared" si="16"/>
        <v>1.832</v>
      </c>
      <c r="I1065" s="98">
        <v>1.832</v>
      </c>
    </row>
    <row r="1066" spans="1:9" ht="12.75" hidden="1" outlineLevel="4">
      <c r="A1066" s="85" t="s">
        <v>56</v>
      </c>
      <c r="B1066" s="88" t="s">
        <v>2404</v>
      </c>
      <c r="C1066" s="88" t="s">
        <v>2405</v>
      </c>
      <c r="D1066" s="89">
        <v>9818</v>
      </c>
      <c r="F1066" s="98">
        <f t="shared" si="16"/>
        <v>9.818</v>
      </c>
      <c r="I1066" s="98">
        <v>9.818</v>
      </c>
    </row>
    <row r="1067" spans="1:9" ht="12.75" hidden="1" outlineLevel="4">
      <c r="A1067" s="85" t="s">
        <v>57</v>
      </c>
      <c r="B1067" s="88" t="s">
        <v>2489</v>
      </c>
      <c r="C1067" s="88" t="s">
        <v>2490</v>
      </c>
      <c r="D1067" s="89">
        <v>350</v>
      </c>
      <c r="F1067" s="98">
        <f t="shared" si="16"/>
        <v>0.35</v>
      </c>
      <c r="I1067" s="98">
        <v>0.35</v>
      </c>
    </row>
    <row r="1068" spans="1:9" ht="12.75" hidden="1" outlineLevel="4">
      <c r="A1068" s="85" t="s">
        <v>58</v>
      </c>
      <c r="B1068" s="88" t="s">
        <v>2416</v>
      </c>
      <c r="C1068" s="88" t="s">
        <v>2417</v>
      </c>
      <c r="D1068" s="89">
        <v>2000</v>
      </c>
      <c r="F1068" s="98">
        <f t="shared" si="16"/>
        <v>2</v>
      </c>
      <c r="I1068" s="98">
        <v>2</v>
      </c>
    </row>
    <row r="1069" spans="1:9" ht="12.75" hidden="1" outlineLevel="4">
      <c r="A1069" s="85" t="s">
        <v>59</v>
      </c>
      <c r="B1069" s="88" t="s">
        <v>2422</v>
      </c>
      <c r="C1069" s="88" t="s">
        <v>2423</v>
      </c>
      <c r="D1069" s="89">
        <v>600</v>
      </c>
      <c r="F1069" s="98">
        <f t="shared" si="16"/>
        <v>0.6</v>
      </c>
      <c r="I1069" s="98">
        <v>0.6</v>
      </c>
    </row>
    <row r="1070" spans="1:9" ht="12.75" hidden="1" outlineLevel="4">
      <c r="A1070" s="85" t="s">
        <v>60</v>
      </c>
      <c r="B1070" s="88" t="s">
        <v>2510</v>
      </c>
      <c r="C1070" s="88" t="s">
        <v>2511</v>
      </c>
      <c r="D1070" s="89">
        <v>1442</v>
      </c>
      <c r="F1070" s="98">
        <f t="shared" si="16"/>
        <v>1.442</v>
      </c>
      <c r="I1070" s="98">
        <v>1.442</v>
      </c>
    </row>
    <row r="1071" spans="1:9" ht="12.75" hidden="1" outlineLevel="4">
      <c r="A1071" s="85" t="s">
        <v>61</v>
      </c>
      <c r="B1071" s="88" t="s">
        <v>2434</v>
      </c>
      <c r="C1071" s="88" t="s">
        <v>2435</v>
      </c>
      <c r="D1071" s="89">
        <v>1624</v>
      </c>
      <c r="F1071" s="98">
        <f t="shared" si="16"/>
        <v>1.624</v>
      </c>
      <c r="I1071" s="98">
        <v>1.624</v>
      </c>
    </row>
    <row r="1072" spans="1:9" ht="12.75" hidden="1" outlineLevel="4">
      <c r="A1072" s="85" t="s">
        <v>62</v>
      </c>
      <c r="B1072" s="88" t="s">
        <v>2437</v>
      </c>
      <c r="C1072" s="88" t="s">
        <v>2438</v>
      </c>
      <c r="D1072" s="89">
        <v>1418</v>
      </c>
      <c r="F1072" s="98">
        <f t="shared" si="16"/>
        <v>1.418</v>
      </c>
      <c r="I1072" s="98">
        <v>1.418</v>
      </c>
    </row>
    <row r="1073" spans="1:9" ht="12.75" hidden="1" outlineLevel="4">
      <c r="A1073" s="85" t="s">
        <v>63</v>
      </c>
      <c r="B1073" s="88" t="s">
        <v>2440</v>
      </c>
      <c r="C1073" s="88" t="s">
        <v>2441</v>
      </c>
      <c r="D1073" s="89">
        <v>2388</v>
      </c>
      <c r="F1073" s="98">
        <f t="shared" si="16"/>
        <v>2.388</v>
      </c>
      <c r="I1073" s="98">
        <v>2.388</v>
      </c>
    </row>
    <row r="1074" spans="1:9" ht="12.75" hidden="1" outlineLevel="4">
      <c r="A1074" s="85" t="s">
        <v>64</v>
      </c>
      <c r="B1074" s="88" t="s">
        <v>2443</v>
      </c>
      <c r="C1074" s="88" t="s">
        <v>4691</v>
      </c>
      <c r="D1074" s="89">
        <v>2904</v>
      </c>
      <c r="F1074" s="98">
        <f t="shared" si="16"/>
        <v>2.904</v>
      </c>
      <c r="I1074" s="98">
        <v>2.904</v>
      </c>
    </row>
    <row r="1075" spans="1:9" ht="12.75" hidden="1" outlineLevel="4">
      <c r="A1075" s="85" t="s">
        <v>65</v>
      </c>
      <c r="B1075" s="88" t="s">
        <v>4693</v>
      </c>
      <c r="C1075" s="88" t="s">
        <v>4694</v>
      </c>
      <c r="D1075" s="89">
        <v>3818</v>
      </c>
      <c r="F1075" s="98">
        <f t="shared" si="16"/>
        <v>3.818</v>
      </c>
      <c r="I1075" s="98">
        <v>3.818</v>
      </c>
    </row>
    <row r="1076" spans="1:9" ht="12.75" hidden="1" outlineLevel="4">
      <c r="A1076" s="85" t="s">
        <v>66</v>
      </c>
      <c r="B1076" s="88" t="s">
        <v>2562</v>
      </c>
      <c r="C1076" s="88" t="s">
        <v>2563</v>
      </c>
      <c r="D1076" s="89">
        <v>3630</v>
      </c>
      <c r="F1076" s="98">
        <f t="shared" si="16"/>
        <v>3.63</v>
      </c>
      <c r="I1076" s="98">
        <v>3.63</v>
      </c>
    </row>
    <row r="1077" spans="1:9" ht="12.75" hidden="1" outlineLevel="4">
      <c r="A1077" s="85" t="s">
        <v>67</v>
      </c>
      <c r="B1077" s="88" t="s">
        <v>2599</v>
      </c>
      <c r="C1077" s="88" t="s">
        <v>2594</v>
      </c>
      <c r="D1077" s="89">
        <v>-35500</v>
      </c>
      <c r="F1077" s="98">
        <f t="shared" si="16"/>
        <v>-35.5</v>
      </c>
      <c r="I1077" s="98">
        <v>-35.5</v>
      </c>
    </row>
    <row r="1078" spans="1:9" ht="12.75" hidden="1" outlineLevel="4">
      <c r="A1078" s="85" t="s">
        <v>68</v>
      </c>
      <c r="B1078" s="88" t="s">
        <v>1166</v>
      </c>
      <c r="C1078" s="88" t="s">
        <v>2529</v>
      </c>
      <c r="D1078" s="89">
        <v>-5000</v>
      </c>
      <c r="F1078" s="98">
        <f t="shared" si="16"/>
        <v>-5</v>
      </c>
      <c r="I1078" s="98">
        <v>-5</v>
      </c>
    </row>
    <row r="1079" spans="1:9" ht="12.75" hidden="1" outlineLevel="3" collapsed="1">
      <c r="A1079" s="85" t="s">
        <v>2398</v>
      </c>
      <c r="B1079" s="90" t="s">
        <v>69</v>
      </c>
      <c r="C1079" s="90" t="s">
        <v>70</v>
      </c>
      <c r="D1079" s="91">
        <v>296125</v>
      </c>
      <c r="F1079" s="98">
        <f t="shared" si="16"/>
        <v>296.125</v>
      </c>
      <c r="I1079" s="98">
        <v>296.125</v>
      </c>
    </row>
    <row r="1080" spans="1:9" ht="12.75" hidden="1" outlineLevel="4">
      <c r="A1080" s="85" t="s">
        <v>71</v>
      </c>
      <c r="B1080" s="88" t="s">
        <v>2519</v>
      </c>
      <c r="C1080" s="88" t="s">
        <v>2520</v>
      </c>
      <c r="D1080" s="89">
        <v>9335</v>
      </c>
      <c r="F1080" s="98">
        <f t="shared" si="16"/>
        <v>9.335</v>
      </c>
      <c r="I1080" s="98">
        <v>9.335</v>
      </c>
    </row>
    <row r="1081" spans="1:9" ht="12.75" hidden="1" outlineLevel="4">
      <c r="A1081" s="85" t="s">
        <v>72</v>
      </c>
      <c r="B1081" s="88" t="s">
        <v>4702</v>
      </c>
      <c r="C1081" s="88" t="s">
        <v>4703</v>
      </c>
      <c r="D1081" s="89">
        <v>688</v>
      </c>
      <c r="F1081" s="98">
        <f t="shared" si="16"/>
        <v>0.688</v>
      </c>
      <c r="I1081" s="98">
        <v>0.688</v>
      </c>
    </row>
    <row r="1082" spans="1:9" ht="12.75" hidden="1" outlineLevel="4">
      <c r="A1082" s="85" t="s">
        <v>73</v>
      </c>
      <c r="B1082" s="88" t="s">
        <v>4693</v>
      </c>
      <c r="C1082" s="88" t="s">
        <v>4694</v>
      </c>
      <c r="D1082" s="89">
        <v>4729</v>
      </c>
      <c r="F1082" s="98">
        <f t="shared" si="16"/>
        <v>4.729</v>
      </c>
      <c r="I1082" s="98">
        <v>4.729</v>
      </c>
    </row>
    <row r="1083" spans="1:9" ht="12.75" hidden="1" outlineLevel="4">
      <c r="A1083" s="85" t="s">
        <v>74</v>
      </c>
      <c r="B1083" s="88" t="s">
        <v>2562</v>
      </c>
      <c r="C1083" s="88" t="s">
        <v>2563</v>
      </c>
      <c r="D1083" s="89">
        <v>172</v>
      </c>
      <c r="F1083" s="98">
        <f t="shared" si="16"/>
        <v>0.172</v>
      </c>
      <c r="I1083" s="98">
        <v>0.172</v>
      </c>
    </row>
    <row r="1084" spans="1:9" ht="12.75" hidden="1" outlineLevel="3" collapsed="1">
      <c r="A1084" s="85" t="s">
        <v>2398</v>
      </c>
      <c r="B1084" s="90" t="s">
        <v>75</v>
      </c>
      <c r="C1084" s="90" t="s">
        <v>76</v>
      </c>
      <c r="D1084" s="91">
        <v>14924</v>
      </c>
      <c r="F1084" s="98">
        <f t="shared" si="16"/>
        <v>14.924</v>
      </c>
      <c r="I1084" s="98">
        <v>14.924</v>
      </c>
    </row>
    <row r="1085" spans="1:9" ht="12.75" hidden="1" outlineLevel="4">
      <c r="A1085" s="85" t="s">
        <v>77</v>
      </c>
      <c r="B1085" s="88" t="s">
        <v>2483</v>
      </c>
      <c r="C1085" s="88" t="s">
        <v>2484</v>
      </c>
      <c r="D1085" s="89">
        <v>87152</v>
      </c>
      <c r="F1085" s="98">
        <f t="shared" si="16"/>
        <v>87.152</v>
      </c>
      <c r="I1085" s="98">
        <v>87.152</v>
      </c>
    </row>
    <row r="1086" spans="1:9" ht="12.75" hidden="1" outlineLevel="4">
      <c r="A1086" s="85" t="s">
        <v>78</v>
      </c>
      <c r="B1086" s="88" t="s">
        <v>2486</v>
      </c>
      <c r="C1086" s="88" t="s">
        <v>2487</v>
      </c>
      <c r="D1086" s="89">
        <v>17605</v>
      </c>
      <c r="F1086" s="98">
        <f t="shared" si="16"/>
        <v>17.605</v>
      </c>
      <c r="I1086" s="98">
        <v>17.605</v>
      </c>
    </row>
    <row r="1087" spans="1:9" ht="12.75" hidden="1" outlineLevel="4">
      <c r="A1087" s="85" t="s">
        <v>79</v>
      </c>
      <c r="B1087" s="88" t="s">
        <v>2507</v>
      </c>
      <c r="C1087" s="88" t="s">
        <v>2508</v>
      </c>
      <c r="D1087" s="89">
        <v>378</v>
      </c>
      <c r="F1087" s="98">
        <f t="shared" si="16"/>
        <v>0.378</v>
      </c>
      <c r="I1087" s="98">
        <v>0.378</v>
      </c>
    </row>
    <row r="1088" spans="1:9" ht="12.75" hidden="1" outlineLevel="4">
      <c r="A1088" s="85" t="s">
        <v>80</v>
      </c>
      <c r="B1088" s="88" t="s">
        <v>2513</v>
      </c>
      <c r="C1088" s="88" t="s">
        <v>2514</v>
      </c>
      <c r="D1088" s="89">
        <v>1271</v>
      </c>
      <c r="F1088" s="98">
        <f t="shared" si="16"/>
        <v>1.271</v>
      </c>
      <c r="I1088" s="98">
        <v>1.271</v>
      </c>
    </row>
    <row r="1089" spans="1:9" ht="12.75" hidden="1" outlineLevel="4">
      <c r="A1089" s="85" t="s">
        <v>81</v>
      </c>
      <c r="B1089" s="88" t="s">
        <v>2516</v>
      </c>
      <c r="C1089" s="88" t="s">
        <v>2517</v>
      </c>
      <c r="D1089" s="89">
        <v>308</v>
      </c>
      <c r="F1089" s="98">
        <f t="shared" si="16"/>
        <v>0.308</v>
      </c>
      <c r="I1089" s="98">
        <v>0.308</v>
      </c>
    </row>
    <row r="1090" spans="1:9" ht="12.75" hidden="1" outlineLevel="4">
      <c r="A1090" s="85" t="s">
        <v>82</v>
      </c>
      <c r="B1090" s="88" t="s">
        <v>2519</v>
      </c>
      <c r="C1090" s="88" t="s">
        <v>2520</v>
      </c>
      <c r="D1090" s="89">
        <v>2334</v>
      </c>
      <c r="F1090" s="98">
        <f t="shared" si="16"/>
        <v>2.334</v>
      </c>
      <c r="I1090" s="98">
        <v>2.334</v>
      </c>
    </row>
    <row r="1091" spans="1:9" ht="12.75" hidden="1" outlineLevel="4">
      <c r="A1091" s="85" t="s">
        <v>83</v>
      </c>
      <c r="B1091" s="88" t="s">
        <v>4696</v>
      </c>
      <c r="C1091" s="88" t="s">
        <v>4697</v>
      </c>
      <c r="D1091" s="89">
        <v>3958</v>
      </c>
      <c r="F1091" s="98">
        <f t="shared" si="16"/>
        <v>3.958</v>
      </c>
      <c r="I1091" s="98">
        <v>3.958</v>
      </c>
    </row>
    <row r="1092" spans="1:9" ht="12.75" hidden="1" outlineLevel="4">
      <c r="A1092" s="85" t="s">
        <v>84</v>
      </c>
      <c r="B1092" s="88" t="s">
        <v>4699</v>
      </c>
      <c r="C1092" s="88" t="s">
        <v>4700</v>
      </c>
      <c r="D1092" s="89">
        <v>254</v>
      </c>
      <c r="F1092" s="98">
        <f t="shared" si="16"/>
        <v>0.254</v>
      </c>
      <c r="I1092" s="98">
        <v>0.254</v>
      </c>
    </row>
    <row r="1093" spans="1:9" ht="12.75" hidden="1" outlineLevel="4">
      <c r="A1093" s="85" t="s">
        <v>85</v>
      </c>
      <c r="B1093" s="88" t="s">
        <v>4702</v>
      </c>
      <c r="C1093" s="88" t="s">
        <v>4703</v>
      </c>
      <c r="D1093" s="89">
        <v>172</v>
      </c>
      <c r="F1093" s="98">
        <f t="shared" si="16"/>
        <v>0.172</v>
      </c>
      <c r="I1093" s="98">
        <v>0.172</v>
      </c>
    </row>
    <row r="1094" spans="1:9" ht="12.75" hidden="1" outlineLevel="4">
      <c r="A1094" s="85" t="s">
        <v>86</v>
      </c>
      <c r="B1094" s="88" t="s">
        <v>2404</v>
      </c>
      <c r="C1094" s="88" t="s">
        <v>2405</v>
      </c>
      <c r="D1094" s="89">
        <v>5945</v>
      </c>
      <c r="F1094" s="98">
        <f aca="true" t="shared" si="17" ref="F1094:F1157">D1094/1000</f>
        <v>5.945</v>
      </c>
      <c r="I1094" s="98">
        <v>5.945</v>
      </c>
    </row>
    <row r="1095" spans="1:9" ht="12.75" hidden="1" outlineLevel="4">
      <c r="A1095" s="85" t="s">
        <v>87</v>
      </c>
      <c r="B1095" s="88" t="s">
        <v>2510</v>
      </c>
      <c r="C1095" s="88" t="s">
        <v>2511</v>
      </c>
      <c r="D1095" s="89">
        <v>722</v>
      </c>
      <c r="F1095" s="98">
        <f t="shared" si="17"/>
        <v>0.722</v>
      </c>
      <c r="I1095" s="98">
        <v>0.722</v>
      </c>
    </row>
    <row r="1096" spans="1:9" ht="12.75" hidden="1" outlineLevel="4">
      <c r="A1096" s="85" t="s">
        <v>88</v>
      </c>
      <c r="B1096" s="88" t="s">
        <v>2434</v>
      </c>
      <c r="C1096" s="88" t="s">
        <v>2435</v>
      </c>
      <c r="D1096" s="89">
        <v>812</v>
      </c>
      <c r="F1096" s="98">
        <f t="shared" si="17"/>
        <v>0.812</v>
      </c>
      <c r="I1096" s="98">
        <v>0.812</v>
      </c>
    </row>
    <row r="1097" spans="1:9" ht="12.75" hidden="1" outlineLevel="4">
      <c r="A1097" s="85" t="s">
        <v>89</v>
      </c>
      <c r="B1097" s="88" t="s">
        <v>2437</v>
      </c>
      <c r="C1097" s="88" t="s">
        <v>2438</v>
      </c>
      <c r="D1097" s="89">
        <v>709</v>
      </c>
      <c r="F1097" s="98">
        <f t="shared" si="17"/>
        <v>0.709</v>
      </c>
      <c r="I1097" s="98">
        <v>0.709</v>
      </c>
    </row>
    <row r="1098" spans="1:9" ht="12.75" hidden="1" outlineLevel="4">
      <c r="A1098" s="85" t="s">
        <v>90</v>
      </c>
      <c r="B1098" s="88" t="s">
        <v>2440</v>
      </c>
      <c r="C1098" s="88" t="s">
        <v>2441</v>
      </c>
      <c r="D1098" s="89">
        <v>1194</v>
      </c>
      <c r="F1098" s="98">
        <f t="shared" si="17"/>
        <v>1.194</v>
      </c>
      <c r="I1098" s="98">
        <v>1.194</v>
      </c>
    </row>
    <row r="1099" spans="1:9" ht="12.75" hidden="1" outlineLevel="4">
      <c r="A1099" s="85" t="s">
        <v>91</v>
      </c>
      <c r="B1099" s="88" t="s">
        <v>2443</v>
      </c>
      <c r="C1099" s="88" t="s">
        <v>4691</v>
      </c>
      <c r="D1099" s="89">
        <v>1452</v>
      </c>
      <c r="F1099" s="98">
        <f t="shared" si="17"/>
        <v>1.452</v>
      </c>
      <c r="I1099" s="98">
        <v>1.452</v>
      </c>
    </row>
    <row r="1100" spans="1:9" ht="12.75" hidden="1" outlineLevel="4">
      <c r="A1100" s="85" t="s">
        <v>92</v>
      </c>
      <c r="B1100" s="88" t="s">
        <v>4693</v>
      </c>
      <c r="C1100" s="88" t="s">
        <v>4694</v>
      </c>
      <c r="D1100" s="89">
        <v>2380</v>
      </c>
      <c r="F1100" s="98">
        <f t="shared" si="17"/>
        <v>2.38</v>
      </c>
      <c r="I1100" s="98">
        <v>2.38</v>
      </c>
    </row>
    <row r="1101" spans="1:9" ht="12.75" hidden="1" outlineLevel="4">
      <c r="A1101" s="85" t="s">
        <v>93</v>
      </c>
      <c r="B1101" s="88" t="s">
        <v>41</v>
      </c>
      <c r="C1101" s="88" t="s">
        <v>42</v>
      </c>
      <c r="D1101" s="89">
        <v>-124000</v>
      </c>
      <c r="F1101" s="98">
        <f t="shared" si="17"/>
        <v>-124</v>
      </c>
      <c r="I1101" s="98">
        <v>-124</v>
      </c>
    </row>
    <row r="1102" spans="1:9" ht="12.75" hidden="1" outlineLevel="3" collapsed="1">
      <c r="A1102" s="85" t="s">
        <v>2398</v>
      </c>
      <c r="B1102" s="90" t="s">
        <v>94</v>
      </c>
      <c r="C1102" s="90" t="s">
        <v>95</v>
      </c>
      <c r="D1102" s="91">
        <v>2646</v>
      </c>
      <c r="F1102" s="98">
        <f t="shared" si="17"/>
        <v>2.646</v>
      </c>
      <c r="I1102" s="98">
        <v>2.646</v>
      </c>
    </row>
    <row r="1103" spans="1:9" ht="12.75" outlineLevel="2" collapsed="1">
      <c r="A1103" s="85" t="s">
        <v>2401</v>
      </c>
      <c r="B1103" s="90" t="s">
        <v>96</v>
      </c>
      <c r="C1103" s="90" t="s">
        <v>4256</v>
      </c>
      <c r="D1103" s="91">
        <v>744571</v>
      </c>
      <c r="F1103" s="98">
        <f t="shared" si="17"/>
        <v>744.571</v>
      </c>
      <c r="I1103" s="98">
        <v>744.571</v>
      </c>
    </row>
    <row r="1104" spans="1:9" ht="12.75" hidden="1" outlineLevel="4">
      <c r="A1104" s="85" t="s">
        <v>97</v>
      </c>
      <c r="B1104" s="88" t="s">
        <v>2404</v>
      </c>
      <c r="C1104" s="88" t="s">
        <v>2405</v>
      </c>
      <c r="D1104" s="89">
        <v>9706</v>
      </c>
      <c r="F1104" s="98">
        <f t="shared" si="17"/>
        <v>9.706</v>
      </c>
      <c r="I1104" s="98">
        <v>9.706</v>
      </c>
    </row>
    <row r="1105" spans="1:9" ht="12.75" hidden="1" outlineLevel="4">
      <c r="A1105" s="85" t="s">
        <v>98</v>
      </c>
      <c r="B1105" s="88" t="s">
        <v>2422</v>
      </c>
      <c r="C1105" s="88" t="s">
        <v>2423</v>
      </c>
      <c r="D1105" s="89">
        <v>200</v>
      </c>
      <c r="F1105" s="98">
        <f t="shared" si="17"/>
        <v>0.2</v>
      </c>
      <c r="I1105" s="98">
        <v>0.2</v>
      </c>
    </row>
    <row r="1106" spans="1:9" ht="12.75" hidden="1" outlineLevel="4">
      <c r="A1106" s="85" t="s">
        <v>99</v>
      </c>
      <c r="B1106" s="88" t="s">
        <v>2510</v>
      </c>
      <c r="C1106" s="88" t="s">
        <v>2511</v>
      </c>
      <c r="D1106" s="89">
        <v>722</v>
      </c>
      <c r="F1106" s="98">
        <f t="shared" si="17"/>
        <v>0.722</v>
      </c>
      <c r="I1106" s="98">
        <v>0.722</v>
      </c>
    </row>
    <row r="1107" spans="1:9" ht="12.75" hidden="1" outlineLevel="4">
      <c r="A1107" s="85" t="s">
        <v>100</v>
      </c>
      <c r="B1107" s="88" t="s">
        <v>2434</v>
      </c>
      <c r="C1107" s="88" t="s">
        <v>2435</v>
      </c>
      <c r="D1107" s="89">
        <v>812</v>
      </c>
      <c r="F1107" s="98">
        <f t="shared" si="17"/>
        <v>0.812</v>
      </c>
      <c r="I1107" s="98">
        <v>0.812</v>
      </c>
    </row>
    <row r="1108" spans="1:9" ht="12.75" hidden="1" outlineLevel="4">
      <c r="A1108" s="85" t="s">
        <v>101</v>
      </c>
      <c r="B1108" s="88" t="s">
        <v>2437</v>
      </c>
      <c r="C1108" s="88" t="s">
        <v>2438</v>
      </c>
      <c r="D1108" s="89">
        <v>709</v>
      </c>
      <c r="F1108" s="98">
        <f t="shared" si="17"/>
        <v>0.709</v>
      </c>
      <c r="I1108" s="98">
        <v>0.709</v>
      </c>
    </row>
    <row r="1109" spans="1:9" ht="12.75" hidden="1" outlineLevel="4">
      <c r="A1109" s="85" t="s">
        <v>102</v>
      </c>
      <c r="B1109" s="88" t="s">
        <v>2440</v>
      </c>
      <c r="C1109" s="88" t="s">
        <v>2441</v>
      </c>
      <c r="D1109" s="89">
        <v>1194</v>
      </c>
      <c r="F1109" s="98">
        <f t="shared" si="17"/>
        <v>1.194</v>
      </c>
      <c r="I1109" s="98">
        <v>1.194</v>
      </c>
    </row>
    <row r="1110" spans="1:9" ht="12.75" hidden="1" outlineLevel="4">
      <c r="A1110" s="85" t="s">
        <v>103</v>
      </c>
      <c r="B1110" s="88" t="s">
        <v>2443</v>
      </c>
      <c r="C1110" s="88" t="s">
        <v>4691</v>
      </c>
      <c r="D1110" s="89">
        <v>1452</v>
      </c>
      <c r="F1110" s="98">
        <f t="shared" si="17"/>
        <v>1.452</v>
      </c>
      <c r="I1110" s="98">
        <v>1.452</v>
      </c>
    </row>
    <row r="1111" spans="1:9" ht="12.75" hidden="1" outlineLevel="4">
      <c r="A1111" s="85" t="s">
        <v>104</v>
      </c>
      <c r="B1111" s="88" t="s">
        <v>4693</v>
      </c>
      <c r="C1111" s="88" t="s">
        <v>4694</v>
      </c>
      <c r="D1111" s="89">
        <v>1086</v>
      </c>
      <c r="F1111" s="98">
        <f t="shared" si="17"/>
        <v>1.086</v>
      </c>
      <c r="I1111" s="98">
        <v>1.086</v>
      </c>
    </row>
    <row r="1112" spans="1:9" ht="12.75" hidden="1" outlineLevel="4">
      <c r="A1112" s="85" t="s">
        <v>3721</v>
      </c>
      <c r="B1112" s="88" t="s">
        <v>2562</v>
      </c>
      <c r="C1112" s="88" t="s">
        <v>2563</v>
      </c>
      <c r="D1112" s="89">
        <v>30436</v>
      </c>
      <c r="F1112" s="98">
        <f t="shared" si="17"/>
        <v>30.436</v>
      </c>
      <c r="I1112" s="98">
        <v>30.436</v>
      </c>
    </row>
    <row r="1113" spans="1:9" ht="12.75" hidden="1" outlineLevel="4">
      <c r="A1113" s="85" t="s">
        <v>3722</v>
      </c>
      <c r="B1113" s="88" t="s">
        <v>2483</v>
      </c>
      <c r="C1113" s="88" t="s">
        <v>2484</v>
      </c>
      <c r="D1113" s="89">
        <v>114883</v>
      </c>
      <c r="F1113" s="98">
        <f t="shared" si="17"/>
        <v>114.883</v>
      </c>
      <c r="I1113" s="98">
        <v>114.883</v>
      </c>
    </row>
    <row r="1114" spans="1:9" ht="12.75" hidden="1" outlineLevel="4">
      <c r="A1114" s="85" t="s">
        <v>3723</v>
      </c>
      <c r="B1114" s="88" t="s">
        <v>2486</v>
      </c>
      <c r="C1114" s="88" t="s">
        <v>2487</v>
      </c>
      <c r="D1114" s="89">
        <v>16227</v>
      </c>
      <c r="F1114" s="98">
        <f t="shared" si="17"/>
        <v>16.227</v>
      </c>
      <c r="I1114" s="98">
        <v>16.227</v>
      </c>
    </row>
    <row r="1115" spans="1:9" ht="12.75" hidden="1" outlineLevel="4">
      <c r="A1115" s="85" t="s">
        <v>3724</v>
      </c>
      <c r="B1115" s="88" t="s">
        <v>2507</v>
      </c>
      <c r="C1115" s="88" t="s">
        <v>2508</v>
      </c>
      <c r="D1115" s="89">
        <v>378</v>
      </c>
      <c r="F1115" s="98">
        <f t="shared" si="17"/>
        <v>0.378</v>
      </c>
      <c r="I1115" s="98">
        <v>0.378</v>
      </c>
    </row>
    <row r="1116" spans="1:9" ht="12.75" hidden="1" outlineLevel="4">
      <c r="A1116" s="85" t="s">
        <v>3725</v>
      </c>
      <c r="B1116" s="88" t="s">
        <v>2513</v>
      </c>
      <c r="C1116" s="88" t="s">
        <v>2514</v>
      </c>
      <c r="D1116" s="89">
        <v>1271</v>
      </c>
      <c r="F1116" s="98">
        <f t="shared" si="17"/>
        <v>1.271</v>
      </c>
      <c r="I1116" s="98">
        <v>1.271</v>
      </c>
    </row>
    <row r="1117" spans="1:9" ht="12.75" hidden="1" outlineLevel="4">
      <c r="A1117" s="85" t="s">
        <v>3726</v>
      </c>
      <c r="B1117" s="88" t="s">
        <v>2516</v>
      </c>
      <c r="C1117" s="88" t="s">
        <v>2517</v>
      </c>
      <c r="D1117" s="89">
        <v>308</v>
      </c>
      <c r="F1117" s="98">
        <f t="shared" si="17"/>
        <v>0.308</v>
      </c>
      <c r="I1117" s="98">
        <v>0.308</v>
      </c>
    </row>
    <row r="1118" spans="1:9" ht="12.75" hidden="1" outlineLevel="4">
      <c r="A1118" s="85" t="s">
        <v>3727</v>
      </c>
      <c r="B1118" s="88" t="s">
        <v>2519</v>
      </c>
      <c r="C1118" s="88" t="s">
        <v>2520</v>
      </c>
      <c r="D1118" s="89">
        <v>4667</v>
      </c>
      <c r="F1118" s="98">
        <f t="shared" si="17"/>
        <v>4.667</v>
      </c>
      <c r="I1118" s="98">
        <v>4.667</v>
      </c>
    </row>
    <row r="1119" spans="1:9" ht="12.75" hidden="1" outlineLevel="4">
      <c r="A1119" s="85" t="s">
        <v>3728</v>
      </c>
      <c r="B1119" s="88" t="s">
        <v>2525</v>
      </c>
      <c r="C1119" s="88" t="s">
        <v>2526</v>
      </c>
      <c r="D1119" s="89">
        <v>2249</v>
      </c>
      <c r="F1119" s="98">
        <f t="shared" si="17"/>
        <v>2.249</v>
      </c>
      <c r="I1119" s="98">
        <v>2.249</v>
      </c>
    </row>
    <row r="1120" spans="1:9" ht="12.75" hidden="1" outlineLevel="4">
      <c r="A1120" s="85" t="s">
        <v>3729</v>
      </c>
      <c r="B1120" s="88" t="s">
        <v>4696</v>
      </c>
      <c r="C1120" s="88" t="s">
        <v>4697</v>
      </c>
      <c r="D1120" s="89">
        <v>3958</v>
      </c>
      <c r="F1120" s="98">
        <f t="shared" si="17"/>
        <v>3.958</v>
      </c>
      <c r="I1120" s="98">
        <v>3.958</v>
      </c>
    </row>
    <row r="1121" spans="1:9" ht="12.75" hidden="1" outlineLevel="4">
      <c r="A1121" s="85" t="s">
        <v>3730</v>
      </c>
      <c r="B1121" s="88" t="s">
        <v>4699</v>
      </c>
      <c r="C1121" s="88" t="s">
        <v>4700</v>
      </c>
      <c r="D1121" s="89">
        <v>254</v>
      </c>
      <c r="F1121" s="98">
        <f t="shared" si="17"/>
        <v>0.254</v>
      </c>
      <c r="I1121" s="98">
        <v>0.254</v>
      </c>
    </row>
    <row r="1122" spans="1:9" ht="12.75" hidden="1" outlineLevel="4">
      <c r="A1122" s="85" t="s">
        <v>3731</v>
      </c>
      <c r="B1122" s="88" t="s">
        <v>4702</v>
      </c>
      <c r="C1122" s="88" t="s">
        <v>4703</v>
      </c>
      <c r="D1122" s="89">
        <v>308</v>
      </c>
      <c r="F1122" s="98">
        <f t="shared" si="17"/>
        <v>0.308</v>
      </c>
      <c r="I1122" s="98">
        <v>0.308</v>
      </c>
    </row>
    <row r="1123" spans="1:9" ht="12.75" hidden="1" outlineLevel="3" collapsed="1">
      <c r="A1123" s="85" t="s">
        <v>2398</v>
      </c>
      <c r="B1123" s="90" t="s">
        <v>3732</v>
      </c>
      <c r="C1123" s="90" t="s">
        <v>3733</v>
      </c>
      <c r="D1123" s="91">
        <v>190820</v>
      </c>
      <c r="F1123" s="98">
        <f t="shared" si="17"/>
        <v>190.82</v>
      </c>
      <c r="I1123" s="98">
        <v>190.82</v>
      </c>
    </row>
    <row r="1124" spans="1:9" ht="12.75" hidden="1" outlineLevel="4">
      <c r="A1124" s="85" t="s">
        <v>3734</v>
      </c>
      <c r="B1124" s="88" t="s">
        <v>2483</v>
      </c>
      <c r="C1124" s="88" t="s">
        <v>2484</v>
      </c>
      <c r="D1124" s="89">
        <v>65126</v>
      </c>
      <c r="F1124" s="98">
        <f t="shared" si="17"/>
        <v>65.126</v>
      </c>
      <c r="I1124" s="98">
        <v>65.126</v>
      </c>
    </row>
    <row r="1125" spans="1:9" ht="12.75" hidden="1" outlineLevel="4">
      <c r="A1125" s="85" t="s">
        <v>3735</v>
      </c>
      <c r="B1125" s="88" t="s">
        <v>2486</v>
      </c>
      <c r="C1125" s="88" t="s">
        <v>2487</v>
      </c>
      <c r="D1125" s="89">
        <v>7691</v>
      </c>
      <c r="F1125" s="98">
        <f t="shared" si="17"/>
        <v>7.691</v>
      </c>
      <c r="I1125" s="98">
        <v>7.691</v>
      </c>
    </row>
    <row r="1126" spans="1:9" ht="12.75" hidden="1" outlineLevel="4">
      <c r="A1126" s="85" t="s">
        <v>3736</v>
      </c>
      <c r="B1126" s="88" t="s">
        <v>2407</v>
      </c>
      <c r="C1126" s="88" t="s">
        <v>2408</v>
      </c>
      <c r="D1126" s="89">
        <v>-414</v>
      </c>
      <c r="F1126" s="98">
        <f t="shared" si="17"/>
        <v>-0.414</v>
      </c>
      <c r="I1126" s="98">
        <v>-0.414</v>
      </c>
    </row>
    <row r="1127" spans="1:9" ht="12.75" hidden="1" outlineLevel="4">
      <c r="A1127" s="85" t="s">
        <v>3737</v>
      </c>
      <c r="B1127" s="88" t="s">
        <v>2413</v>
      </c>
      <c r="C1127" s="88" t="s">
        <v>2414</v>
      </c>
      <c r="D1127" s="89">
        <v>-136</v>
      </c>
      <c r="F1127" s="98">
        <f t="shared" si="17"/>
        <v>-0.136</v>
      </c>
      <c r="I1127" s="98">
        <v>-0.136</v>
      </c>
    </row>
    <row r="1128" spans="1:9" ht="12.75" hidden="1" outlineLevel="4">
      <c r="A1128" s="85" t="s">
        <v>3738</v>
      </c>
      <c r="B1128" s="88" t="s">
        <v>2507</v>
      </c>
      <c r="C1128" s="88" t="s">
        <v>2508</v>
      </c>
      <c r="D1128" s="89">
        <v>378</v>
      </c>
      <c r="F1128" s="98">
        <f t="shared" si="17"/>
        <v>0.378</v>
      </c>
      <c r="I1128" s="98">
        <v>0.378</v>
      </c>
    </row>
    <row r="1129" spans="1:9" ht="12.75" hidden="1" outlineLevel="4">
      <c r="A1129" s="85" t="s">
        <v>3739</v>
      </c>
      <c r="B1129" s="88" t="s">
        <v>2513</v>
      </c>
      <c r="C1129" s="88" t="s">
        <v>2514</v>
      </c>
      <c r="D1129" s="89">
        <v>1271</v>
      </c>
      <c r="F1129" s="98">
        <f t="shared" si="17"/>
        <v>1.271</v>
      </c>
      <c r="I1129" s="98">
        <v>1.271</v>
      </c>
    </row>
    <row r="1130" spans="1:9" ht="12.75" hidden="1" outlineLevel="4">
      <c r="A1130" s="85" t="s">
        <v>3740</v>
      </c>
      <c r="B1130" s="88" t="s">
        <v>2516</v>
      </c>
      <c r="C1130" s="88" t="s">
        <v>2517</v>
      </c>
      <c r="D1130" s="89">
        <v>308</v>
      </c>
      <c r="F1130" s="98">
        <f t="shared" si="17"/>
        <v>0.308</v>
      </c>
      <c r="I1130" s="98">
        <v>0.308</v>
      </c>
    </row>
    <row r="1131" spans="1:9" ht="12.75" hidden="1" outlineLevel="4">
      <c r="A1131" s="85" t="s">
        <v>3741</v>
      </c>
      <c r="B1131" s="88" t="s">
        <v>2519</v>
      </c>
      <c r="C1131" s="88" t="s">
        <v>2520</v>
      </c>
      <c r="D1131" s="89">
        <v>9335</v>
      </c>
      <c r="F1131" s="98">
        <f t="shared" si="17"/>
        <v>9.335</v>
      </c>
      <c r="I1131" s="98">
        <v>9.335</v>
      </c>
    </row>
    <row r="1132" spans="1:9" ht="12.75" hidden="1" outlineLevel="4">
      <c r="A1132" s="85" t="s">
        <v>3742</v>
      </c>
      <c r="B1132" s="88" t="s">
        <v>2522</v>
      </c>
      <c r="C1132" s="88" t="s">
        <v>2523</v>
      </c>
      <c r="D1132" s="89">
        <v>411</v>
      </c>
      <c r="F1132" s="98">
        <f t="shared" si="17"/>
        <v>0.411</v>
      </c>
      <c r="I1132" s="98">
        <v>0.411</v>
      </c>
    </row>
    <row r="1133" spans="1:9" ht="12.75" hidden="1" outlineLevel="4">
      <c r="A1133" s="85" t="s">
        <v>3743</v>
      </c>
      <c r="B1133" s="88" t="s">
        <v>4696</v>
      </c>
      <c r="C1133" s="88" t="s">
        <v>4697</v>
      </c>
      <c r="D1133" s="89">
        <v>3958</v>
      </c>
      <c r="F1133" s="98">
        <f t="shared" si="17"/>
        <v>3.958</v>
      </c>
      <c r="I1133" s="98">
        <v>3.958</v>
      </c>
    </row>
    <row r="1134" spans="1:9" ht="12.75" hidden="1" outlineLevel="4">
      <c r="A1134" s="85" t="s">
        <v>3744</v>
      </c>
      <c r="B1134" s="88" t="s">
        <v>4699</v>
      </c>
      <c r="C1134" s="88" t="s">
        <v>4700</v>
      </c>
      <c r="D1134" s="89">
        <v>254</v>
      </c>
      <c r="F1134" s="98">
        <f t="shared" si="17"/>
        <v>0.254</v>
      </c>
      <c r="I1134" s="98">
        <v>0.254</v>
      </c>
    </row>
    <row r="1135" spans="1:9" ht="12.75" hidden="1" outlineLevel="4">
      <c r="A1135" s="85" t="s">
        <v>3745</v>
      </c>
      <c r="B1135" s="88" t="s">
        <v>4702</v>
      </c>
      <c r="C1135" s="88" t="s">
        <v>4703</v>
      </c>
      <c r="D1135" s="89">
        <v>802</v>
      </c>
      <c r="F1135" s="98">
        <f t="shared" si="17"/>
        <v>0.802</v>
      </c>
      <c r="I1135" s="98">
        <v>0.802</v>
      </c>
    </row>
    <row r="1136" spans="1:9" ht="12.75" hidden="1" outlineLevel="4">
      <c r="A1136" s="85" t="s">
        <v>3746</v>
      </c>
      <c r="B1136" s="88" t="s">
        <v>2404</v>
      </c>
      <c r="C1136" s="88" t="s">
        <v>2405</v>
      </c>
      <c r="D1136" s="89">
        <v>4435</v>
      </c>
      <c r="F1136" s="98">
        <f t="shared" si="17"/>
        <v>4.435</v>
      </c>
      <c r="I1136" s="98">
        <v>4.435</v>
      </c>
    </row>
    <row r="1137" spans="1:9" ht="12.75" hidden="1" outlineLevel="4">
      <c r="A1137" s="85" t="s">
        <v>3747</v>
      </c>
      <c r="B1137" s="88" t="s">
        <v>2410</v>
      </c>
      <c r="C1137" s="88" t="s">
        <v>2411</v>
      </c>
      <c r="D1137" s="89">
        <v>228</v>
      </c>
      <c r="F1137" s="98">
        <f t="shared" si="17"/>
        <v>0.228</v>
      </c>
      <c r="I1137" s="98">
        <v>0.228</v>
      </c>
    </row>
    <row r="1138" spans="1:9" ht="12.75" hidden="1" outlineLevel="4">
      <c r="A1138" s="85" t="s">
        <v>3748</v>
      </c>
      <c r="B1138" s="88" t="s">
        <v>2489</v>
      </c>
      <c r="C1138" s="88" t="s">
        <v>2490</v>
      </c>
      <c r="D1138" s="89">
        <v>302</v>
      </c>
      <c r="F1138" s="98">
        <f t="shared" si="17"/>
        <v>0.302</v>
      </c>
      <c r="I1138" s="98">
        <v>0.302</v>
      </c>
    </row>
    <row r="1139" spans="1:9" ht="12.75" hidden="1" outlineLevel="4">
      <c r="A1139" s="85" t="s">
        <v>3749</v>
      </c>
      <c r="B1139" s="88" t="s">
        <v>2416</v>
      </c>
      <c r="C1139" s="88" t="s">
        <v>2417</v>
      </c>
      <c r="D1139" s="89">
        <v>305</v>
      </c>
      <c r="F1139" s="98">
        <f t="shared" si="17"/>
        <v>0.305</v>
      </c>
      <c r="I1139" s="98">
        <v>0.305</v>
      </c>
    </row>
    <row r="1140" spans="1:9" ht="12.75" hidden="1" outlineLevel="4">
      <c r="A1140" s="85" t="s">
        <v>3750</v>
      </c>
      <c r="B1140" s="88" t="s">
        <v>2422</v>
      </c>
      <c r="C1140" s="88" t="s">
        <v>2423</v>
      </c>
      <c r="D1140" s="89">
        <v>2500</v>
      </c>
      <c r="F1140" s="98">
        <f t="shared" si="17"/>
        <v>2.5</v>
      </c>
      <c r="I1140" s="98">
        <v>2.5</v>
      </c>
    </row>
    <row r="1141" spans="1:9" ht="12.75" hidden="1" outlineLevel="4">
      <c r="A1141" s="85" t="s">
        <v>3751</v>
      </c>
      <c r="B1141" s="88" t="s">
        <v>2431</v>
      </c>
      <c r="C1141" s="88" t="s">
        <v>2432</v>
      </c>
      <c r="D1141" s="89">
        <v>2445</v>
      </c>
      <c r="F1141" s="98">
        <f t="shared" si="17"/>
        <v>2.445</v>
      </c>
      <c r="I1141" s="98">
        <v>2.445</v>
      </c>
    </row>
    <row r="1142" spans="1:9" ht="12.75" hidden="1" outlineLevel="4">
      <c r="A1142" s="85" t="s">
        <v>3752</v>
      </c>
      <c r="B1142" s="88" t="s">
        <v>2510</v>
      </c>
      <c r="C1142" s="88" t="s">
        <v>2511</v>
      </c>
      <c r="D1142" s="89">
        <v>722</v>
      </c>
      <c r="F1142" s="98">
        <f t="shared" si="17"/>
        <v>0.722</v>
      </c>
      <c r="I1142" s="98">
        <v>0.722</v>
      </c>
    </row>
    <row r="1143" spans="1:9" ht="12.75" hidden="1" outlineLevel="4">
      <c r="A1143" s="85" t="s">
        <v>3753</v>
      </c>
      <c r="B1143" s="88" t="s">
        <v>2434</v>
      </c>
      <c r="C1143" s="88" t="s">
        <v>2435</v>
      </c>
      <c r="D1143" s="89">
        <v>812</v>
      </c>
      <c r="F1143" s="98">
        <f t="shared" si="17"/>
        <v>0.812</v>
      </c>
      <c r="I1143" s="98">
        <v>0.812</v>
      </c>
    </row>
    <row r="1144" spans="1:9" ht="12.75" hidden="1" outlineLevel="4">
      <c r="A1144" s="85" t="s">
        <v>3754</v>
      </c>
      <c r="B1144" s="88" t="s">
        <v>2437</v>
      </c>
      <c r="C1144" s="88" t="s">
        <v>2438</v>
      </c>
      <c r="D1144" s="89">
        <v>709</v>
      </c>
      <c r="F1144" s="98">
        <f t="shared" si="17"/>
        <v>0.709</v>
      </c>
      <c r="I1144" s="98">
        <v>0.709</v>
      </c>
    </row>
    <row r="1145" spans="1:9" ht="12.75" hidden="1" outlineLevel="4">
      <c r="A1145" s="85" t="s">
        <v>3755</v>
      </c>
      <c r="B1145" s="88" t="s">
        <v>2440</v>
      </c>
      <c r="C1145" s="88" t="s">
        <v>2441</v>
      </c>
      <c r="D1145" s="89">
        <v>1194</v>
      </c>
      <c r="F1145" s="98">
        <f t="shared" si="17"/>
        <v>1.194</v>
      </c>
      <c r="I1145" s="98">
        <v>1.194</v>
      </c>
    </row>
    <row r="1146" spans="1:9" ht="12.75" hidden="1" outlineLevel="4">
      <c r="A1146" s="85" t="s">
        <v>3756</v>
      </c>
      <c r="B1146" s="88" t="s">
        <v>2443</v>
      </c>
      <c r="C1146" s="88" t="s">
        <v>4691</v>
      </c>
      <c r="D1146" s="89">
        <v>1452</v>
      </c>
      <c r="F1146" s="98">
        <f t="shared" si="17"/>
        <v>1.452</v>
      </c>
      <c r="I1146" s="98">
        <v>1.452</v>
      </c>
    </row>
    <row r="1147" spans="1:9" ht="12.75" hidden="1" outlineLevel="4">
      <c r="A1147" s="85" t="s">
        <v>3757</v>
      </c>
      <c r="B1147" s="88" t="s">
        <v>4693</v>
      </c>
      <c r="C1147" s="88" t="s">
        <v>4694</v>
      </c>
      <c r="D1147" s="89">
        <v>10352</v>
      </c>
      <c r="F1147" s="98">
        <f t="shared" si="17"/>
        <v>10.352</v>
      </c>
      <c r="I1147" s="98">
        <v>10.352</v>
      </c>
    </row>
    <row r="1148" spans="1:9" ht="12.75" hidden="1" outlineLevel="4">
      <c r="A1148" s="85" t="s">
        <v>3758</v>
      </c>
      <c r="B1148" s="88" t="s">
        <v>41</v>
      </c>
      <c r="C1148" s="88" t="s">
        <v>42</v>
      </c>
      <c r="D1148" s="89">
        <v>-210000</v>
      </c>
      <c r="F1148" s="98">
        <f t="shared" si="17"/>
        <v>-210</v>
      </c>
      <c r="I1148" s="98">
        <v>-210</v>
      </c>
    </row>
    <row r="1149" spans="1:9" ht="12.75" hidden="1" outlineLevel="3" collapsed="1">
      <c r="A1149" s="85" t="s">
        <v>2398</v>
      </c>
      <c r="B1149" s="90" t="s">
        <v>3759</v>
      </c>
      <c r="C1149" s="90" t="s">
        <v>3760</v>
      </c>
      <c r="D1149" s="91">
        <v>-95560</v>
      </c>
      <c r="F1149" s="98">
        <f t="shared" si="17"/>
        <v>-95.56</v>
      </c>
      <c r="I1149" s="98">
        <v>-95.56</v>
      </c>
    </row>
    <row r="1150" spans="1:9" ht="12.75" hidden="1" outlineLevel="4">
      <c r="A1150" s="85" t="s">
        <v>3761</v>
      </c>
      <c r="B1150" s="88" t="s">
        <v>2404</v>
      </c>
      <c r="C1150" s="88" t="s">
        <v>2405</v>
      </c>
      <c r="D1150" s="89">
        <v>1268</v>
      </c>
      <c r="F1150" s="98">
        <f t="shared" si="17"/>
        <v>1.268</v>
      </c>
      <c r="I1150" s="98">
        <v>1.268</v>
      </c>
    </row>
    <row r="1151" spans="1:9" ht="12.75" hidden="1" outlineLevel="4">
      <c r="A1151" s="85" t="s">
        <v>3762</v>
      </c>
      <c r="B1151" s="88" t="s">
        <v>2422</v>
      </c>
      <c r="C1151" s="88" t="s">
        <v>2423</v>
      </c>
      <c r="D1151" s="89">
        <v>500</v>
      </c>
      <c r="F1151" s="98">
        <f t="shared" si="17"/>
        <v>0.5</v>
      </c>
      <c r="I1151" s="98">
        <v>0.5</v>
      </c>
    </row>
    <row r="1152" spans="1:9" ht="12.75" hidden="1" outlineLevel="4">
      <c r="A1152" s="85" t="s">
        <v>3763</v>
      </c>
      <c r="B1152" s="88" t="s">
        <v>2434</v>
      </c>
      <c r="C1152" s="88" t="s">
        <v>2435</v>
      </c>
      <c r="D1152" s="89">
        <v>406</v>
      </c>
      <c r="F1152" s="98">
        <f t="shared" si="17"/>
        <v>0.406</v>
      </c>
      <c r="I1152" s="98">
        <v>0.406</v>
      </c>
    </row>
    <row r="1153" spans="1:9" ht="12.75" hidden="1" outlineLevel="4">
      <c r="A1153" s="85" t="s">
        <v>3764</v>
      </c>
      <c r="B1153" s="88" t="s">
        <v>2437</v>
      </c>
      <c r="C1153" s="88" t="s">
        <v>2438</v>
      </c>
      <c r="D1153" s="89">
        <v>355</v>
      </c>
      <c r="F1153" s="98">
        <f t="shared" si="17"/>
        <v>0.355</v>
      </c>
      <c r="I1153" s="98">
        <v>0.355</v>
      </c>
    </row>
    <row r="1154" spans="1:9" ht="12.75" hidden="1" outlineLevel="4">
      <c r="A1154" s="85" t="s">
        <v>3765</v>
      </c>
      <c r="B1154" s="88" t="s">
        <v>2440</v>
      </c>
      <c r="C1154" s="88" t="s">
        <v>2441</v>
      </c>
      <c r="D1154" s="89">
        <v>598</v>
      </c>
      <c r="F1154" s="98">
        <f t="shared" si="17"/>
        <v>0.598</v>
      </c>
      <c r="I1154" s="98">
        <v>0.598</v>
      </c>
    </row>
    <row r="1155" spans="1:9" ht="12.75" hidden="1" outlineLevel="4">
      <c r="A1155" s="85" t="s">
        <v>3766</v>
      </c>
      <c r="B1155" s="88" t="s">
        <v>2443</v>
      </c>
      <c r="C1155" s="88" t="s">
        <v>4691</v>
      </c>
      <c r="D1155" s="89">
        <v>726</v>
      </c>
      <c r="F1155" s="98">
        <f t="shared" si="17"/>
        <v>0.726</v>
      </c>
      <c r="I1155" s="98">
        <v>0.726</v>
      </c>
    </row>
    <row r="1156" spans="1:9" ht="12.75" hidden="1" outlineLevel="4">
      <c r="A1156" s="85" t="s">
        <v>3767</v>
      </c>
      <c r="B1156" s="88" t="s">
        <v>4693</v>
      </c>
      <c r="C1156" s="88" t="s">
        <v>4694</v>
      </c>
      <c r="D1156" s="89">
        <v>2848</v>
      </c>
      <c r="F1156" s="98">
        <f t="shared" si="17"/>
        <v>2.848</v>
      </c>
      <c r="I1156" s="98">
        <v>2.848</v>
      </c>
    </row>
    <row r="1157" spans="1:9" ht="12.75" hidden="1" outlineLevel="4">
      <c r="A1157" s="85" t="s">
        <v>3768</v>
      </c>
      <c r="B1157" s="88" t="s">
        <v>41</v>
      </c>
      <c r="C1157" s="88" t="s">
        <v>42</v>
      </c>
      <c r="D1157" s="89">
        <v>-175000</v>
      </c>
      <c r="F1157" s="98">
        <f t="shared" si="17"/>
        <v>-175</v>
      </c>
      <c r="I1157" s="98">
        <v>-175</v>
      </c>
    </row>
    <row r="1158" spans="1:9" ht="12.75" hidden="1" outlineLevel="4">
      <c r="A1158" s="85" t="s">
        <v>3769</v>
      </c>
      <c r="B1158" s="88" t="s">
        <v>2483</v>
      </c>
      <c r="C1158" s="88" t="s">
        <v>2484</v>
      </c>
      <c r="D1158" s="89">
        <v>19621</v>
      </c>
      <c r="F1158" s="98">
        <f aca="true" t="shared" si="18" ref="F1158:F1221">D1158/1000</f>
        <v>19.621</v>
      </c>
      <c r="I1158" s="98">
        <v>19.621</v>
      </c>
    </row>
    <row r="1159" spans="1:9" ht="12.75" hidden="1" outlineLevel="4">
      <c r="A1159" s="85" t="s">
        <v>3770</v>
      </c>
      <c r="B1159" s="88" t="s">
        <v>2486</v>
      </c>
      <c r="C1159" s="88" t="s">
        <v>2487</v>
      </c>
      <c r="D1159" s="89">
        <v>3963</v>
      </c>
      <c r="F1159" s="98">
        <f t="shared" si="18"/>
        <v>3.963</v>
      </c>
      <c r="I1159" s="98">
        <v>3.963</v>
      </c>
    </row>
    <row r="1160" spans="1:9" ht="12.75" hidden="1" outlineLevel="4">
      <c r="A1160" s="85" t="s">
        <v>3771</v>
      </c>
      <c r="B1160" s="88" t="s">
        <v>2507</v>
      </c>
      <c r="C1160" s="88" t="s">
        <v>2508</v>
      </c>
      <c r="D1160" s="89">
        <v>189</v>
      </c>
      <c r="F1160" s="98">
        <f t="shared" si="18"/>
        <v>0.189</v>
      </c>
      <c r="I1160" s="98">
        <v>0.189</v>
      </c>
    </row>
    <row r="1161" spans="1:9" ht="12.75" hidden="1" outlineLevel="4">
      <c r="A1161" s="85" t="s">
        <v>3772</v>
      </c>
      <c r="B1161" s="88" t="s">
        <v>2510</v>
      </c>
      <c r="C1161" s="88" t="s">
        <v>2511</v>
      </c>
      <c r="D1161" s="89">
        <v>361</v>
      </c>
      <c r="F1161" s="98">
        <f t="shared" si="18"/>
        <v>0.361</v>
      </c>
      <c r="I1161" s="98">
        <v>0.361</v>
      </c>
    </row>
    <row r="1162" spans="1:9" ht="12.75" hidden="1" outlineLevel="4">
      <c r="A1162" s="85" t="s">
        <v>3773</v>
      </c>
      <c r="B1162" s="88" t="s">
        <v>2513</v>
      </c>
      <c r="C1162" s="88" t="s">
        <v>2514</v>
      </c>
      <c r="D1162" s="89">
        <v>635</v>
      </c>
      <c r="F1162" s="98">
        <f t="shared" si="18"/>
        <v>0.635</v>
      </c>
      <c r="I1162" s="98">
        <v>0.635</v>
      </c>
    </row>
    <row r="1163" spans="1:9" ht="12.75" hidden="1" outlineLevel="4">
      <c r="A1163" s="85" t="s">
        <v>3774</v>
      </c>
      <c r="B1163" s="88" t="s">
        <v>2516</v>
      </c>
      <c r="C1163" s="88" t="s">
        <v>2517</v>
      </c>
      <c r="D1163" s="89">
        <v>154</v>
      </c>
      <c r="F1163" s="98">
        <f t="shared" si="18"/>
        <v>0.154</v>
      </c>
      <c r="I1163" s="98">
        <v>0.154</v>
      </c>
    </row>
    <row r="1164" spans="1:9" ht="12.75" hidden="1" outlineLevel="4">
      <c r="A1164" s="85" t="s">
        <v>3775</v>
      </c>
      <c r="B1164" s="88" t="s">
        <v>2519</v>
      </c>
      <c r="C1164" s="88" t="s">
        <v>2520</v>
      </c>
      <c r="D1164" s="89">
        <v>2334</v>
      </c>
      <c r="F1164" s="98">
        <f t="shared" si="18"/>
        <v>2.334</v>
      </c>
      <c r="I1164" s="98">
        <v>2.334</v>
      </c>
    </row>
    <row r="1165" spans="1:9" ht="12.75" hidden="1" outlineLevel="4">
      <c r="A1165" s="85" t="s">
        <v>3776</v>
      </c>
      <c r="B1165" s="88" t="s">
        <v>4696</v>
      </c>
      <c r="C1165" s="88" t="s">
        <v>4697</v>
      </c>
      <c r="D1165" s="89">
        <v>1978</v>
      </c>
      <c r="F1165" s="98">
        <f t="shared" si="18"/>
        <v>1.978</v>
      </c>
      <c r="I1165" s="98">
        <v>1.978</v>
      </c>
    </row>
    <row r="1166" spans="1:9" ht="12.75" hidden="1" outlineLevel="4">
      <c r="A1166" s="85" t="s">
        <v>3777</v>
      </c>
      <c r="B1166" s="88" t="s">
        <v>4699</v>
      </c>
      <c r="C1166" s="88" t="s">
        <v>4700</v>
      </c>
      <c r="D1166" s="89">
        <v>127</v>
      </c>
      <c r="F1166" s="98">
        <f t="shared" si="18"/>
        <v>0.127</v>
      </c>
      <c r="I1166" s="98">
        <v>0.127</v>
      </c>
    </row>
    <row r="1167" spans="1:9" ht="12.75" hidden="1" outlineLevel="4">
      <c r="A1167" s="85" t="s">
        <v>3778</v>
      </c>
      <c r="B1167" s="88" t="s">
        <v>4702</v>
      </c>
      <c r="C1167" s="88" t="s">
        <v>4703</v>
      </c>
      <c r="D1167" s="89">
        <v>285</v>
      </c>
      <c r="F1167" s="98">
        <f t="shared" si="18"/>
        <v>0.285</v>
      </c>
      <c r="I1167" s="98">
        <v>0.285</v>
      </c>
    </row>
    <row r="1168" spans="1:9" ht="12.75" hidden="1" outlineLevel="3" collapsed="1">
      <c r="A1168" s="85" t="s">
        <v>2398</v>
      </c>
      <c r="B1168" s="90" t="s">
        <v>3779</v>
      </c>
      <c r="C1168" s="90" t="s">
        <v>3780</v>
      </c>
      <c r="D1168" s="91">
        <v>-138652</v>
      </c>
      <c r="F1168" s="98">
        <f t="shared" si="18"/>
        <v>-138.652</v>
      </c>
      <c r="I1168" s="98">
        <v>-138.652</v>
      </c>
    </row>
    <row r="1169" spans="1:9" ht="12.75" hidden="1" outlineLevel="4">
      <c r="A1169" s="85" t="s">
        <v>3781</v>
      </c>
      <c r="B1169" s="88" t="s">
        <v>2404</v>
      </c>
      <c r="C1169" s="88" t="s">
        <v>2405</v>
      </c>
      <c r="D1169" s="89">
        <v>2207</v>
      </c>
      <c r="F1169" s="98">
        <f t="shared" si="18"/>
        <v>2.207</v>
      </c>
      <c r="I1169" s="98">
        <v>2.207</v>
      </c>
    </row>
    <row r="1170" spans="1:9" ht="12.75" hidden="1" outlineLevel="4">
      <c r="A1170" s="85" t="s">
        <v>3782</v>
      </c>
      <c r="B1170" s="88" t="s">
        <v>2410</v>
      </c>
      <c r="C1170" s="88" t="s">
        <v>2411</v>
      </c>
      <c r="D1170" s="89">
        <v>611</v>
      </c>
      <c r="F1170" s="98">
        <f t="shared" si="18"/>
        <v>0.611</v>
      </c>
      <c r="I1170" s="98">
        <v>0.611</v>
      </c>
    </row>
    <row r="1171" spans="1:9" ht="12.75" hidden="1" outlineLevel="4">
      <c r="A1171" s="85" t="s">
        <v>3783</v>
      </c>
      <c r="B1171" s="88" t="s">
        <v>2489</v>
      </c>
      <c r="C1171" s="88" t="s">
        <v>2490</v>
      </c>
      <c r="D1171" s="89">
        <v>200</v>
      </c>
      <c r="F1171" s="98">
        <f t="shared" si="18"/>
        <v>0.2</v>
      </c>
      <c r="I1171" s="98">
        <v>0.2</v>
      </c>
    </row>
    <row r="1172" spans="1:9" ht="12.75" hidden="1" outlineLevel="4">
      <c r="A1172" s="85" t="s">
        <v>3784</v>
      </c>
      <c r="B1172" s="88" t="s">
        <v>2419</v>
      </c>
      <c r="C1172" s="88" t="s">
        <v>2420</v>
      </c>
      <c r="D1172" s="89">
        <v>771</v>
      </c>
      <c r="F1172" s="98">
        <f t="shared" si="18"/>
        <v>0.771</v>
      </c>
      <c r="I1172" s="98">
        <v>0.771</v>
      </c>
    </row>
    <row r="1173" spans="1:9" ht="12.75" hidden="1" outlineLevel="4">
      <c r="A1173" s="85" t="s">
        <v>3785</v>
      </c>
      <c r="B1173" s="88" t="s">
        <v>2422</v>
      </c>
      <c r="C1173" s="88" t="s">
        <v>2423</v>
      </c>
      <c r="D1173" s="89">
        <v>500</v>
      </c>
      <c r="F1173" s="98">
        <f t="shared" si="18"/>
        <v>0.5</v>
      </c>
      <c r="I1173" s="98">
        <v>0.5</v>
      </c>
    </row>
    <row r="1174" spans="1:9" ht="12.75" hidden="1" outlineLevel="4">
      <c r="A1174" s="85" t="s">
        <v>3786</v>
      </c>
      <c r="B1174" s="88" t="s">
        <v>2779</v>
      </c>
      <c r="C1174" s="88" t="s">
        <v>2780</v>
      </c>
      <c r="D1174" s="89">
        <v>550</v>
      </c>
      <c r="F1174" s="98">
        <f t="shared" si="18"/>
        <v>0.55</v>
      </c>
      <c r="I1174" s="98">
        <v>0.55</v>
      </c>
    </row>
    <row r="1175" spans="1:9" ht="12.75" hidden="1" outlineLevel="4">
      <c r="A1175" s="85" t="s">
        <v>3787</v>
      </c>
      <c r="B1175" s="88" t="s">
        <v>2428</v>
      </c>
      <c r="C1175" s="88" t="s">
        <v>2429</v>
      </c>
      <c r="D1175" s="89">
        <v>605</v>
      </c>
      <c r="F1175" s="98">
        <f t="shared" si="18"/>
        <v>0.605</v>
      </c>
      <c r="I1175" s="98">
        <v>0.605</v>
      </c>
    </row>
    <row r="1176" spans="1:9" ht="12.75" hidden="1" outlineLevel="4">
      <c r="A1176" s="85" t="s">
        <v>3788</v>
      </c>
      <c r="B1176" s="88" t="s">
        <v>2431</v>
      </c>
      <c r="C1176" s="88" t="s">
        <v>2432</v>
      </c>
      <c r="D1176" s="89">
        <v>265</v>
      </c>
      <c r="F1176" s="98">
        <f t="shared" si="18"/>
        <v>0.265</v>
      </c>
      <c r="I1176" s="98">
        <v>0.265</v>
      </c>
    </row>
    <row r="1177" spans="1:9" ht="12.75" hidden="1" outlineLevel="4">
      <c r="A1177" s="85" t="s">
        <v>3789</v>
      </c>
      <c r="B1177" s="88" t="s">
        <v>2510</v>
      </c>
      <c r="C1177" s="88" t="s">
        <v>2511</v>
      </c>
      <c r="D1177" s="89">
        <v>2164</v>
      </c>
      <c r="F1177" s="98">
        <f t="shared" si="18"/>
        <v>2.164</v>
      </c>
      <c r="I1177" s="98">
        <v>2.164</v>
      </c>
    </row>
    <row r="1178" spans="1:9" ht="12.75" hidden="1" outlineLevel="4">
      <c r="A1178" s="85" t="s">
        <v>3790</v>
      </c>
      <c r="B1178" s="88" t="s">
        <v>2434</v>
      </c>
      <c r="C1178" s="88" t="s">
        <v>2435</v>
      </c>
      <c r="D1178" s="89">
        <v>2436</v>
      </c>
      <c r="F1178" s="98">
        <f t="shared" si="18"/>
        <v>2.436</v>
      </c>
      <c r="I1178" s="98">
        <v>2.436</v>
      </c>
    </row>
    <row r="1179" spans="1:9" ht="12.75" hidden="1" outlineLevel="4">
      <c r="A1179" s="85" t="s">
        <v>3791</v>
      </c>
      <c r="B1179" s="88" t="s">
        <v>2437</v>
      </c>
      <c r="C1179" s="88" t="s">
        <v>2438</v>
      </c>
      <c r="D1179" s="89">
        <v>2128</v>
      </c>
      <c r="F1179" s="98">
        <f t="shared" si="18"/>
        <v>2.128</v>
      </c>
      <c r="I1179" s="98">
        <v>2.128</v>
      </c>
    </row>
    <row r="1180" spans="1:9" ht="12.75" hidden="1" outlineLevel="4">
      <c r="A1180" s="85" t="s">
        <v>3792</v>
      </c>
      <c r="B1180" s="88" t="s">
        <v>2440</v>
      </c>
      <c r="C1180" s="88" t="s">
        <v>2441</v>
      </c>
      <c r="D1180" s="89">
        <v>3581</v>
      </c>
      <c r="F1180" s="98">
        <f t="shared" si="18"/>
        <v>3.581</v>
      </c>
      <c r="I1180" s="98">
        <v>3.581</v>
      </c>
    </row>
    <row r="1181" spans="1:9" ht="12.75" hidden="1" outlineLevel="4">
      <c r="A1181" s="85" t="s">
        <v>3793</v>
      </c>
      <c r="B1181" s="88" t="s">
        <v>2443</v>
      </c>
      <c r="C1181" s="88" t="s">
        <v>4691</v>
      </c>
      <c r="D1181" s="89">
        <v>4356</v>
      </c>
      <c r="F1181" s="98">
        <f t="shared" si="18"/>
        <v>4.356</v>
      </c>
      <c r="I1181" s="98">
        <v>4.356</v>
      </c>
    </row>
    <row r="1182" spans="1:9" ht="12.75" hidden="1" outlineLevel="4">
      <c r="A1182" s="85" t="s">
        <v>3794</v>
      </c>
      <c r="B1182" s="88" t="s">
        <v>4693</v>
      </c>
      <c r="C1182" s="88" t="s">
        <v>4694</v>
      </c>
      <c r="D1182" s="89">
        <v>3270</v>
      </c>
      <c r="F1182" s="98">
        <f t="shared" si="18"/>
        <v>3.27</v>
      </c>
      <c r="I1182" s="98">
        <v>3.27</v>
      </c>
    </row>
    <row r="1183" spans="1:9" ht="12.75" hidden="1" outlineLevel="4">
      <c r="A1183" s="85" t="s">
        <v>3795</v>
      </c>
      <c r="B1183" s="88" t="s">
        <v>2562</v>
      </c>
      <c r="C1183" s="88" t="s">
        <v>2563</v>
      </c>
      <c r="D1183" s="89">
        <v>13250</v>
      </c>
      <c r="F1183" s="98">
        <f t="shared" si="18"/>
        <v>13.25</v>
      </c>
      <c r="I1183" s="98">
        <v>13.25</v>
      </c>
    </row>
    <row r="1184" spans="1:9" ht="12.75" hidden="1" outlineLevel="4">
      <c r="A1184" s="85" t="s">
        <v>3796</v>
      </c>
      <c r="B1184" s="88" t="s">
        <v>41</v>
      </c>
      <c r="C1184" s="88" t="s">
        <v>42</v>
      </c>
      <c r="D1184" s="89">
        <v>-10000</v>
      </c>
      <c r="F1184" s="98">
        <f t="shared" si="18"/>
        <v>-10</v>
      </c>
      <c r="I1184" s="98">
        <v>-10</v>
      </c>
    </row>
    <row r="1185" spans="1:9" ht="12.75" hidden="1" outlineLevel="4">
      <c r="A1185" s="85" t="s">
        <v>3797</v>
      </c>
      <c r="B1185" s="88" t="s">
        <v>2483</v>
      </c>
      <c r="C1185" s="88" t="s">
        <v>2484</v>
      </c>
      <c r="D1185" s="89">
        <v>32518</v>
      </c>
      <c r="F1185" s="98">
        <f t="shared" si="18"/>
        <v>32.518</v>
      </c>
      <c r="I1185" s="98">
        <v>32.518</v>
      </c>
    </row>
    <row r="1186" spans="1:9" ht="12.75" hidden="1" outlineLevel="4">
      <c r="A1186" s="85" t="s">
        <v>3798</v>
      </c>
      <c r="B1186" s="88" t="s">
        <v>2486</v>
      </c>
      <c r="C1186" s="88" t="s">
        <v>2487</v>
      </c>
      <c r="D1186" s="89">
        <v>6564</v>
      </c>
      <c r="F1186" s="98">
        <f t="shared" si="18"/>
        <v>6.564</v>
      </c>
      <c r="I1186" s="98">
        <v>6.564</v>
      </c>
    </row>
    <row r="1187" spans="1:9" ht="12.75" hidden="1" outlineLevel="4">
      <c r="A1187" s="85" t="s">
        <v>3799</v>
      </c>
      <c r="B1187" s="88" t="s">
        <v>2407</v>
      </c>
      <c r="C1187" s="88" t="s">
        <v>2408</v>
      </c>
      <c r="D1187" s="89">
        <v>-1069</v>
      </c>
      <c r="F1187" s="98">
        <f t="shared" si="18"/>
        <v>-1.069</v>
      </c>
      <c r="I1187" s="98">
        <v>-1.069</v>
      </c>
    </row>
    <row r="1188" spans="1:9" ht="12.75" hidden="1" outlineLevel="4">
      <c r="A1188" s="85" t="s">
        <v>3800</v>
      </c>
      <c r="B1188" s="88" t="s">
        <v>2413</v>
      </c>
      <c r="C1188" s="88" t="s">
        <v>2414</v>
      </c>
      <c r="D1188" s="89">
        <v>-1036</v>
      </c>
      <c r="F1188" s="98">
        <f t="shared" si="18"/>
        <v>-1.036</v>
      </c>
      <c r="I1188" s="98">
        <v>-1.036</v>
      </c>
    </row>
    <row r="1189" spans="1:9" ht="12.75" hidden="1" outlineLevel="4">
      <c r="A1189" s="85" t="s">
        <v>3801</v>
      </c>
      <c r="B1189" s="88" t="s">
        <v>2575</v>
      </c>
      <c r="C1189" s="88" t="s">
        <v>2576</v>
      </c>
      <c r="D1189" s="89">
        <v>440</v>
      </c>
      <c r="F1189" s="98">
        <f t="shared" si="18"/>
        <v>0.44</v>
      </c>
      <c r="I1189" s="98">
        <v>0.44</v>
      </c>
    </row>
    <row r="1190" spans="1:9" ht="12.75" hidden="1" outlineLevel="4">
      <c r="A1190" s="85" t="s">
        <v>3802</v>
      </c>
      <c r="B1190" s="88" t="s">
        <v>2507</v>
      </c>
      <c r="C1190" s="88" t="s">
        <v>2508</v>
      </c>
      <c r="D1190" s="89">
        <v>1134</v>
      </c>
      <c r="F1190" s="98">
        <f t="shared" si="18"/>
        <v>1.134</v>
      </c>
      <c r="I1190" s="98">
        <v>1.134</v>
      </c>
    </row>
    <row r="1191" spans="1:9" ht="12.75" hidden="1" outlineLevel="4">
      <c r="A1191" s="85" t="s">
        <v>3803</v>
      </c>
      <c r="B1191" s="88" t="s">
        <v>2513</v>
      </c>
      <c r="C1191" s="88" t="s">
        <v>2514</v>
      </c>
      <c r="D1191" s="89">
        <v>3139</v>
      </c>
      <c r="F1191" s="98">
        <f t="shared" si="18"/>
        <v>3.139</v>
      </c>
      <c r="I1191" s="98">
        <v>3.139</v>
      </c>
    </row>
    <row r="1192" spans="1:9" ht="12.75" hidden="1" outlineLevel="4">
      <c r="A1192" s="85" t="s">
        <v>3804</v>
      </c>
      <c r="B1192" s="88" t="s">
        <v>2516</v>
      </c>
      <c r="C1192" s="88" t="s">
        <v>2517</v>
      </c>
      <c r="D1192" s="89">
        <v>925</v>
      </c>
      <c r="F1192" s="98">
        <f t="shared" si="18"/>
        <v>0.925</v>
      </c>
      <c r="I1192" s="98">
        <v>0.925</v>
      </c>
    </row>
    <row r="1193" spans="1:9" ht="12.75" hidden="1" outlineLevel="4">
      <c r="A1193" s="85" t="s">
        <v>3805</v>
      </c>
      <c r="B1193" s="88" t="s">
        <v>2519</v>
      </c>
      <c r="C1193" s="88" t="s">
        <v>2520</v>
      </c>
      <c r="D1193" s="89">
        <v>21003</v>
      </c>
      <c r="F1193" s="98">
        <f t="shared" si="18"/>
        <v>21.003</v>
      </c>
      <c r="I1193" s="98">
        <v>21.003</v>
      </c>
    </row>
    <row r="1194" spans="1:9" ht="12.75" hidden="1" outlineLevel="4">
      <c r="A1194" s="85" t="s">
        <v>3806</v>
      </c>
      <c r="B1194" s="88" t="s">
        <v>2522</v>
      </c>
      <c r="C1194" s="88" t="s">
        <v>2523</v>
      </c>
      <c r="D1194" s="89">
        <v>1962</v>
      </c>
      <c r="F1194" s="98">
        <f t="shared" si="18"/>
        <v>1.962</v>
      </c>
      <c r="I1194" s="98">
        <v>1.962</v>
      </c>
    </row>
    <row r="1195" spans="1:9" ht="12.75" hidden="1" outlineLevel="4">
      <c r="A1195" s="85" t="s">
        <v>3807</v>
      </c>
      <c r="B1195" s="88" t="s">
        <v>4696</v>
      </c>
      <c r="C1195" s="88" t="s">
        <v>4697</v>
      </c>
      <c r="D1195" s="89">
        <v>9778</v>
      </c>
      <c r="F1195" s="98">
        <f t="shared" si="18"/>
        <v>9.778</v>
      </c>
      <c r="I1195" s="98">
        <v>9.778</v>
      </c>
    </row>
    <row r="1196" spans="1:9" ht="12.75" hidden="1" outlineLevel="4">
      <c r="A1196" s="85" t="s">
        <v>3808</v>
      </c>
      <c r="B1196" s="88" t="s">
        <v>4699</v>
      </c>
      <c r="C1196" s="88" t="s">
        <v>4700</v>
      </c>
      <c r="D1196" s="89">
        <v>761</v>
      </c>
      <c r="F1196" s="98">
        <f t="shared" si="18"/>
        <v>0.761</v>
      </c>
      <c r="I1196" s="98">
        <v>0.761</v>
      </c>
    </row>
    <row r="1197" spans="1:9" ht="12.75" hidden="1" outlineLevel="4">
      <c r="A1197" s="85" t="s">
        <v>3809</v>
      </c>
      <c r="B1197" s="88" t="s">
        <v>4702</v>
      </c>
      <c r="C1197" s="88" t="s">
        <v>4703</v>
      </c>
      <c r="D1197" s="89">
        <v>1568</v>
      </c>
      <c r="F1197" s="98">
        <f t="shared" si="18"/>
        <v>1.568</v>
      </c>
      <c r="I1197" s="98">
        <v>1.568</v>
      </c>
    </row>
    <row r="1198" spans="1:9" ht="12.75" hidden="1" outlineLevel="3" collapsed="1">
      <c r="A1198" s="85" t="s">
        <v>2398</v>
      </c>
      <c r="B1198" s="90" t="s">
        <v>3810</v>
      </c>
      <c r="C1198" s="90" t="s">
        <v>3811</v>
      </c>
      <c r="D1198" s="91">
        <v>104581</v>
      </c>
      <c r="F1198" s="98">
        <f t="shared" si="18"/>
        <v>104.581</v>
      </c>
      <c r="I1198" s="98">
        <v>104.581</v>
      </c>
    </row>
    <row r="1199" spans="1:9" ht="12.75" hidden="1" outlineLevel="4">
      <c r="A1199" s="85" t="s">
        <v>3812</v>
      </c>
      <c r="B1199" s="88" t="s">
        <v>2483</v>
      </c>
      <c r="C1199" s="88" t="s">
        <v>2484</v>
      </c>
      <c r="D1199" s="89">
        <v>79130</v>
      </c>
      <c r="F1199" s="98">
        <f t="shared" si="18"/>
        <v>79.13</v>
      </c>
      <c r="I1199" s="98">
        <v>79.13</v>
      </c>
    </row>
    <row r="1200" spans="1:9" ht="12.75" hidden="1" outlineLevel="4">
      <c r="A1200" s="85" t="s">
        <v>3813</v>
      </c>
      <c r="B1200" s="88" t="s">
        <v>2404</v>
      </c>
      <c r="C1200" s="88" t="s">
        <v>2405</v>
      </c>
      <c r="D1200" s="89">
        <v>5849</v>
      </c>
      <c r="F1200" s="98">
        <f t="shared" si="18"/>
        <v>5.849</v>
      </c>
      <c r="I1200" s="98">
        <v>5.849</v>
      </c>
    </row>
    <row r="1201" spans="1:9" ht="12.75" hidden="1" outlineLevel="4">
      <c r="A1201" s="85" t="s">
        <v>3814</v>
      </c>
      <c r="B1201" s="88" t="s">
        <v>3815</v>
      </c>
      <c r="C1201" s="88" t="s">
        <v>3816</v>
      </c>
      <c r="D1201" s="89">
        <v>12004</v>
      </c>
      <c r="F1201" s="98">
        <f t="shared" si="18"/>
        <v>12.004</v>
      </c>
      <c r="I1201" s="98">
        <v>12.004</v>
      </c>
    </row>
    <row r="1202" spans="1:9" ht="12.75" hidden="1" outlineLevel="4">
      <c r="A1202" s="85" t="s">
        <v>3817</v>
      </c>
      <c r="B1202" s="88" t="s">
        <v>2489</v>
      </c>
      <c r="C1202" s="88" t="s">
        <v>2490</v>
      </c>
      <c r="D1202" s="89">
        <v>100</v>
      </c>
      <c r="F1202" s="98">
        <f t="shared" si="18"/>
        <v>0.1</v>
      </c>
      <c r="I1202" s="98">
        <v>0.1</v>
      </c>
    </row>
    <row r="1203" spans="1:9" ht="12.75" hidden="1" outlineLevel="4">
      <c r="A1203" s="85" t="s">
        <v>3818</v>
      </c>
      <c r="B1203" s="88" t="s">
        <v>2575</v>
      </c>
      <c r="C1203" s="88" t="s">
        <v>2576</v>
      </c>
      <c r="D1203" s="89">
        <v>5751</v>
      </c>
      <c r="F1203" s="98">
        <f t="shared" si="18"/>
        <v>5.751</v>
      </c>
      <c r="I1203" s="98">
        <v>5.751</v>
      </c>
    </row>
    <row r="1204" spans="1:9" ht="12.75" hidden="1" outlineLevel="4">
      <c r="A1204" s="85" t="s">
        <v>3819</v>
      </c>
      <c r="B1204" s="88" t="s">
        <v>5097</v>
      </c>
      <c r="C1204" s="88" t="s">
        <v>5098</v>
      </c>
      <c r="D1204" s="89">
        <v>2809</v>
      </c>
      <c r="F1204" s="98">
        <f t="shared" si="18"/>
        <v>2.809</v>
      </c>
      <c r="I1204" s="98">
        <v>2.809</v>
      </c>
    </row>
    <row r="1205" spans="1:9" ht="12.75" hidden="1" outlineLevel="4">
      <c r="A1205" s="85" t="s">
        <v>3820</v>
      </c>
      <c r="B1205" s="88" t="s">
        <v>2501</v>
      </c>
      <c r="C1205" s="88" t="s">
        <v>2502</v>
      </c>
      <c r="D1205" s="89">
        <v>114</v>
      </c>
      <c r="F1205" s="98">
        <f t="shared" si="18"/>
        <v>0.114</v>
      </c>
      <c r="I1205" s="98">
        <v>0.114</v>
      </c>
    </row>
    <row r="1206" spans="1:9" ht="12.75" hidden="1" outlineLevel="4">
      <c r="A1206" s="85" t="s">
        <v>3821</v>
      </c>
      <c r="B1206" s="88" t="s">
        <v>2507</v>
      </c>
      <c r="C1206" s="88" t="s">
        <v>2508</v>
      </c>
      <c r="D1206" s="89">
        <v>1134</v>
      </c>
      <c r="F1206" s="98">
        <f t="shared" si="18"/>
        <v>1.134</v>
      </c>
      <c r="I1206" s="98">
        <v>1.134</v>
      </c>
    </row>
    <row r="1207" spans="1:9" ht="12.75" hidden="1" outlineLevel="4">
      <c r="A1207" s="85" t="s">
        <v>3822</v>
      </c>
      <c r="B1207" s="88" t="s">
        <v>2510</v>
      </c>
      <c r="C1207" s="88" t="s">
        <v>2511</v>
      </c>
      <c r="D1207" s="89">
        <v>2164</v>
      </c>
      <c r="F1207" s="98">
        <f t="shared" si="18"/>
        <v>2.164</v>
      </c>
      <c r="I1207" s="98">
        <v>2.164</v>
      </c>
    </row>
    <row r="1208" spans="1:9" ht="12.75" hidden="1" outlineLevel="4">
      <c r="A1208" s="85" t="s">
        <v>3823</v>
      </c>
      <c r="B1208" s="88" t="s">
        <v>2513</v>
      </c>
      <c r="C1208" s="88" t="s">
        <v>2514</v>
      </c>
      <c r="D1208" s="89">
        <v>2579</v>
      </c>
      <c r="F1208" s="98">
        <f t="shared" si="18"/>
        <v>2.579</v>
      </c>
      <c r="I1208" s="98">
        <v>2.579</v>
      </c>
    </row>
    <row r="1209" spans="1:9" ht="12.75" hidden="1" outlineLevel="4">
      <c r="A1209" s="85" t="s">
        <v>3824</v>
      </c>
      <c r="B1209" s="88" t="s">
        <v>2516</v>
      </c>
      <c r="C1209" s="88" t="s">
        <v>2517</v>
      </c>
      <c r="D1209" s="89">
        <v>925</v>
      </c>
      <c r="F1209" s="98">
        <f t="shared" si="18"/>
        <v>0.925</v>
      </c>
      <c r="I1209" s="98">
        <v>0.925</v>
      </c>
    </row>
    <row r="1210" spans="1:9" ht="12.75" hidden="1" outlineLevel="4">
      <c r="A1210" s="85" t="s">
        <v>3825</v>
      </c>
      <c r="B1210" s="88" t="s">
        <v>2437</v>
      </c>
      <c r="C1210" s="88" t="s">
        <v>2438</v>
      </c>
      <c r="D1210" s="89">
        <v>2128</v>
      </c>
      <c r="F1210" s="98">
        <f t="shared" si="18"/>
        <v>2.128</v>
      </c>
      <c r="I1210" s="98">
        <v>2.128</v>
      </c>
    </row>
    <row r="1211" spans="1:9" ht="12.75" hidden="1" outlineLevel="4">
      <c r="A1211" s="85" t="s">
        <v>3826</v>
      </c>
      <c r="B1211" s="88" t="s">
        <v>2519</v>
      </c>
      <c r="C1211" s="88" t="s">
        <v>2520</v>
      </c>
      <c r="D1211" s="89">
        <v>9335</v>
      </c>
      <c r="F1211" s="98">
        <f t="shared" si="18"/>
        <v>9.335</v>
      </c>
      <c r="I1211" s="98">
        <v>9.335</v>
      </c>
    </row>
    <row r="1212" spans="1:9" ht="12.75" hidden="1" outlineLevel="4">
      <c r="A1212" s="85" t="s">
        <v>3827</v>
      </c>
      <c r="B1212" s="88" t="s">
        <v>4696</v>
      </c>
      <c r="C1212" s="88" t="s">
        <v>4697</v>
      </c>
      <c r="D1212" s="89">
        <v>8032</v>
      </c>
      <c r="F1212" s="98">
        <f t="shared" si="18"/>
        <v>8.032</v>
      </c>
      <c r="I1212" s="98">
        <v>8.032</v>
      </c>
    </row>
    <row r="1213" spans="1:9" ht="12.75" hidden="1" outlineLevel="4">
      <c r="A1213" s="85" t="s">
        <v>3828</v>
      </c>
      <c r="B1213" s="88" t="s">
        <v>4699</v>
      </c>
      <c r="C1213" s="88" t="s">
        <v>4700</v>
      </c>
      <c r="D1213" s="89">
        <v>761</v>
      </c>
      <c r="F1213" s="98">
        <f t="shared" si="18"/>
        <v>0.761</v>
      </c>
      <c r="I1213" s="98">
        <v>0.761</v>
      </c>
    </row>
    <row r="1214" spans="1:9" ht="12.75" hidden="1" outlineLevel="4">
      <c r="A1214" s="85" t="s">
        <v>3829</v>
      </c>
      <c r="B1214" s="88" t="s">
        <v>2486</v>
      </c>
      <c r="C1214" s="88" t="s">
        <v>2487</v>
      </c>
      <c r="D1214" s="89">
        <v>10839</v>
      </c>
      <c r="F1214" s="98">
        <f t="shared" si="18"/>
        <v>10.839</v>
      </c>
      <c r="I1214" s="98">
        <v>10.839</v>
      </c>
    </row>
    <row r="1215" spans="1:9" ht="12.75" hidden="1" outlineLevel="4">
      <c r="A1215" s="85" t="s">
        <v>3830</v>
      </c>
      <c r="B1215" s="88" t="s">
        <v>2410</v>
      </c>
      <c r="C1215" s="88" t="s">
        <v>2411</v>
      </c>
      <c r="D1215" s="89">
        <v>231</v>
      </c>
      <c r="F1215" s="98">
        <f t="shared" si="18"/>
        <v>0.231</v>
      </c>
      <c r="I1215" s="98">
        <v>0.231</v>
      </c>
    </row>
    <row r="1216" spans="1:9" ht="12.75" hidden="1" outlineLevel="4">
      <c r="A1216" s="85" t="s">
        <v>3831</v>
      </c>
      <c r="B1216" s="88" t="s">
        <v>2413</v>
      </c>
      <c r="C1216" s="88" t="s">
        <v>2414</v>
      </c>
      <c r="D1216" s="89">
        <v>-371</v>
      </c>
      <c r="F1216" s="98">
        <f t="shared" si="18"/>
        <v>-0.371</v>
      </c>
      <c r="I1216" s="98">
        <v>-0.371</v>
      </c>
    </row>
    <row r="1217" spans="1:9" ht="12.75" hidden="1" outlineLevel="4">
      <c r="A1217" s="85" t="s">
        <v>3832</v>
      </c>
      <c r="B1217" s="88" t="s">
        <v>2396</v>
      </c>
      <c r="C1217" s="88" t="s">
        <v>2397</v>
      </c>
      <c r="D1217" s="89">
        <v>229</v>
      </c>
      <c r="F1217" s="98">
        <f t="shared" si="18"/>
        <v>0.229</v>
      </c>
      <c r="I1217" s="98">
        <v>0.229</v>
      </c>
    </row>
    <row r="1218" spans="1:9" ht="12.75" hidden="1" outlineLevel="4">
      <c r="A1218" s="85" t="s">
        <v>3833</v>
      </c>
      <c r="B1218" s="88" t="s">
        <v>2534</v>
      </c>
      <c r="C1218" s="88" t="s">
        <v>2535</v>
      </c>
      <c r="D1218" s="89">
        <v>2875</v>
      </c>
      <c r="F1218" s="98">
        <f t="shared" si="18"/>
        <v>2.875</v>
      </c>
      <c r="I1218" s="98">
        <v>2.875</v>
      </c>
    </row>
    <row r="1219" spans="1:9" ht="12.75" hidden="1" outlineLevel="4">
      <c r="A1219" s="85" t="s">
        <v>3834</v>
      </c>
      <c r="B1219" s="88" t="s">
        <v>3835</v>
      </c>
      <c r="C1219" s="88" t="s">
        <v>3836</v>
      </c>
      <c r="D1219" s="89">
        <v>170</v>
      </c>
      <c r="F1219" s="98">
        <f t="shared" si="18"/>
        <v>0.17</v>
      </c>
      <c r="I1219" s="98">
        <v>0.17</v>
      </c>
    </row>
    <row r="1220" spans="1:9" ht="12.75" hidden="1" outlineLevel="4">
      <c r="A1220" s="85" t="s">
        <v>3837</v>
      </c>
      <c r="B1220" s="88" t="s">
        <v>2428</v>
      </c>
      <c r="C1220" s="88" t="s">
        <v>2429</v>
      </c>
      <c r="D1220" s="89">
        <v>577</v>
      </c>
      <c r="F1220" s="98">
        <f t="shared" si="18"/>
        <v>0.577</v>
      </c>
      <c r="I1220" s="98">
        <v>0.577</v>
      </c>
    </row>
    <row r="1221" spans="1:9" ht="12.75" hidden="1" outlineLevel="4">
      <c r="A1221" s="85" t="s">
        <v>3838</v>
      </c>
      <c r="B1221" s="88" t="s">
        <v>2434</v>
      </c>
      <c r="C1221" s="88" t="s">
        <v>2435</v>
      </c>
      <c r="D1221" s="89">
        <v>2436</v>
      </c>
      <c r="F1221" s="98">
        <f t="shared" si="18"/>
        <v>2.436</v>
      </c>
      <c r="I1221" s="98">
        <v>2.436</v>
      </c>
    </row>
    <row r="1222" spans="1:9" ht="12.75" hidden="1" outlineLevel="4">
      <c r="A1222" s="85" t="s">
        <v>3839</v>
      </c>
      <c r="B1222" s="88" t="s">
        <v>2440</v>
      </c>
      <c r="C1222" s="88" t="s">
        <v>2441</v>
      </c>
      <c r="D1222" s="89">
        <v>3581</v>
      </c>
      <c r="F1222" s="98">
        <f aca="true" t="shared" si="19" ref="F1222:F1285">D1222/1000</f>
        <v>3.581</v>
      </c>
      <c r="I1222" s="98">
        <v>3.581</v>
      </c>
    </row>
    <row r="1223" spans="1:9" ht="12.75" hidden="1" outlineLevel="4">
      <c r="A1223" s="85" t="s">
        <v>3840</v>
      </c>
      <c r="B1223" s="88" t="s">
        <v>2443</v>
      </c>
      <c r="C1223" s="88" t="s">
        <v>4691</v>
      </c>
      <c r="D1223" s="89">
        <v>4356</v>
      </c>
      <c r="F1223" s="98">
        <f t="shared" si="19"/>
        <v>4.356</v>
      </c>
      <c r="I1223" s="98">
        <v>4.356</v>
      </c>
    </row>
    <row r="1224" spans="1:9" ht="12.75" hidden="1" outlineLevel="4">
      <c r="A1224" s="85" t="s">
        <v>3841</v>
      </c>
      <c r="B1224" s="88" t="s">
        <v>4693</v>
      </c>
      <c r="C1224" s="88" t="s">
        <v>4694</v>
      </c>
      <c r="D1224" s="89">
        <v>2729</v>
      </c>
      <c r="F1224" s="98">
        <f t="shared" si="19"/>
        <v>2.729</v>
      </c>
      <c r="I1224" s="98">
        <v>2.729</v>
      </c>
    </row>
    <row r="1225" spans="1:9" ht="12.75" hidden="1" outlineLevel="4">
      <c r="A1225" s="85" t="s">
        <v>3842</v>
      </c>
      <c r="B1225" s="88" t="s">
        <v>2562</v>
      </c>
      <c r="C1225" s="88" t="s">
        <v>2563</v>
      </c>
      <c r="D1225" s="89">
        <v>1699</v>
      </c>
      <c r="F1225" s="98">
        <f t="shared" si="19"/>
        <v>1.699</v>
      </c>
      <c r="I1225" s="98">
        <v>1.699</v>
      </c>
    </row>
    <row r="1226" spans="1:9" ht="12.75" hidden="1" outlineLevel="4">
      <c r="A1226" s="85" t="s">
        <v>3843</v>
      </c>
      <c r="B1226" s="88" t="s">
        <v>4702</v>
      </c>
      <c r="C1226" s="88" t="s">
        <v>4703</v>
      </c>
      <c r="D1226" s="89">
        <v>791</v>
      </c>
      <c r="F1226" s="98">
        <f t="shared" si="19"/>
        <v>0.791</v>
      </c>
      <c r="I1226" s="98">
        <v>0.791</v>
      </c>
    </row>
    <row r="1227" spans="1:9" ht="12.75" hidden="1" outlineLevel="4">
      <c r="A1227" s="85" t="s">
        <v>3844</v>
      </c>
      <c r="B1227" s="88" t="s">
        <v>3845</v>
      </c>
      <c r="C1227" s="88" t="s">
        <v>3846</v>
      </c>
      <c r="D1227" s="89">
        <v>1520</v>
      </c>
      <c r="F1227" s="98">
        <f t="shared" si="19"/>
        <v>1.52</v>
      </c>
      <c r="I1227" s="98">
        <v>1.52</v>
      </c>
    </row>
    <row r="1228" spans="1:9" ht="12.75" hidden="1" outlineLevel="4">
      <c r="A1228" s="85" t="s">
        <v>3847</v>
      </c>
      <c r="B1228" s="88" t="s">
        <v>1166</v>
      </c>
      <c r="C1228" s="88" t="s">
        <v>2529</v>
      </c>
      <c r="D1228" s="89">
        <v>-6000</v>
      </c>
      <c r="F1228" s="98">
        <f t="shared" si="19"/>
        <v>-6</v>
      </c>
      <c r="I1228" s="98">
        <v>-6</v>
      </c>
    </row>
    <row r="1229" spans="1:9" ht="12.75" hidden="1" outlineLevel="4">
      <c r="A1229" s="85" t="s">
        <v>3848</v>
      </c>
      <c r="B1229" s="88" t="s">
        <v>41</v>
      </c>
      <c r="C1229" s="88" t="s">
        <v>42</v>
      </c>
      <c r="D1229" s="89">
        <v>-14000</v>
      </c>
      <c r="F1229" s="98">
        <f t="shared" si="19"/>
        <v>-14</v>
      </c>
      <c r="I1229" s="98">
        <v>-14</v>
      </c>
    </row>
    <row r="1230" spans="1:9" ht="12.75" hidden="1" outlineLevel="3" collapsed="1">
      <c r="A1230" s="85" t="s">
        <v>2398</v>
      </c>
      <c r="B1230" s="90" t="s">
        <v>3849</v>
      </c>
      <c r="C1230" s="90" t="s">
        <v>3850</v>
      </c>
      <c r="D1230" s="91">
        <v>144477</v>
      </c>
      <c r="F1230" s="98">
        <f t="shared" si="19"/>
        <v>144.477</v>
      </c>
      <c r="I1230" s="98">
        <v>144.477</v>
      </c>
    </row>
    <row r="1231" spans="1:9" ht="12.75" hidden="1" outlineLevel="4">
      <c r="A1231" s="85" t="s">
        <v>3851</v>
      </c>
      <c r="B1231" s="88" t="s">
        <v>2562</v>
      </c>
      <c r="C1231" s="88" t="s">
        <v>2563</v>
      </c>
      <c r="D1231" s="89">
        <v>492</v>
      </c>
      <c r="F1231" s="98">
        <f t="shared" si="19"/>
        <v>0.492</v>
      </c>
      <c r="I1231" s="98">
        <v>0.492</v>
      </c>
    </row>
    <row r="1232" spans="1:9" ht="12.75" hidden="1" outlineLevel="4">
      <c r="A1232" s="85" t="s">
        <v>3852</v>
      </c>
      <c r="B1232" s="88" t="s">
        <v>2599</v>
      </c>
      <c r="C1232" s="88" t="s">
        <v>2594</v>
      </c>
      <c r="D1232" s="89">
        <v>-3000</v>
      </c>
      <c r="F1232" s="98">
        <f t="shared" si="19"/>
        <v>-3</v>
      </c>
      <c r="I1232" s="98">
        <v>-3</v>
      </c>
    </row>
    <row r="1233" spans="1:9" ht="12.75" hidden="1" outlineLevel="4">
      <c r="A1233" s="85" t="s">
        <v>3853</v>
      </c>
      <c r="B1233" s="88" t="s">
        <v>1166</v>
      </c>
      <c r="C1233" s="88" t="s">
        <v>2529</v>
      </c>
      <c r="D1233" s="89">
        <v>-2000</v>
      </c>
      <c r="F1233" s="98">
        <f t="shared" si="19"/>
        <v>-2</v>
      </c>
      <c r="I1233" s="98">
        <v>-2</v>
      </c>
    </row>
    <row r="1234" spans="1:9" ht="12.75" hidden="1" outlineLevel="4">
      <c r="A1234" s="85" t="s">
        <v>3854</v>
      </c>
      <c r="B1234" s="88" t="s">
        <v>2422</v>
      </c>
      <c r="C1234" s="88" t="s">
        <v>2423</v>
      </c>
      <c r="D1234" s="89">
        <v>1100</v>
      </c>
      <c r="F1234" s="98">
        <f t="shared" si="19"/>
        <v>1.1</v>
      </c>
      <c r="I1234" s="98">
        <v>1.1</v>
      </c>
    </row>
    <row r="1235" spans="1:9" ht="12.75" hidden="1" outlineLevel="4">
      <c r="A1235" s="85" t="s">
        <v>3855</v>
      </c>
      <c r="B1235" s="88" t="s">
        <v>4693</v>
      </c>
      <c r="C1235" s="88" t="s">
        <v>4694</v>
      </c>
      <c r="D1235" s="89">
        <v>9115</v>
      </c>
      <c r="F1235" s="98">
        <f t="shared" si="19"/>
        <v>9.115</v>
      </c>
      <c r="I1235" s="98">
        <v>9.115</v>
      </c>
    </row>
    <row r="1236" spans="1:9" ht="12.75" hidden="1" outlineLevel="4">
      <c r="A1236" s="85" t="s">
        <v>3891</v>
      </c>
      <c r="B1236" s="88" t="s">
        <v>41</v>
      </c>
      <c r="C1236" s="88" t="s">
        <v>42</v>
      </c>
      <c r="D1236" s="89">
        <v>-145000</v>
      </c>
      <c r="F1236" s="98">
        <f t="shared" si="19"/>
        <v>-145</v>
      </c>
      <c r="I1236" s="98">
        <v>-145</v>
      </c>
    </row>
    <row r="1237" spans="1:9" ht="12.75" hidden="1" outlineLevel="3" collapsed="1">
      <c r="A1237" s="85" t="s">
        <v>2398</v>
      </c>
      <c r="B1237" s="90" t="s">
        <v>3892</v>
      </c>
      <c r="C1237" s="90" t="s">
        <v>3893</v>
      </c>
      <c r="D1237" s="91">
        <v>-139293</v>
      </c>
      <c r="F1237" s="98">
        <f t="shared" si="19"/>
        <v>-139.293</v>
      </c>
      <c r="I1237" s="98">
        <v>-139.293</v>
      </c>
    </row>
    <row r="1238" spans="1:9" ht="12.75" hidden="1" outlineLevel="4">
      <c r="A1238" s="85" t="s">
        <v>3894</v>
      </c>
      <c r="B1238" s="88" t="s">
        <v>2599</v>
      </c>
      <c r="C1238" s="88" t="s">
        <v>2594</v>
      </c>
      <c r="D1238" s="89">
        <v>-3000</v>
      </c>
      <c r="F1238" s="98">
        <f t="shared" si="19"/>
        <v>-3</v>
      </c>
      <c r="I1238" s="98">
        <v>-3</v>
      </c>
    </row>
    <row r="1239" spans="1:9" ht="12.75" hidden="1" outlineLevel="4">
      <c r="A1239" s="85" t="s">
        <v>3895</v>
      </c>
      <c r="B1239" s="88" t="s">
        <v>4693</v>
      </c>
      <c r="C1239" s="88" t="s">
        <v>4694</v>
      </c>
      <c r="D1239" s="89">
        <v>2794</v>
      </c>
      <c r="F1239" s="98">
        <f t="shared" si="19"/>
        <v>2.794</v>
      </c>
      <c r="I1239" s="98">
        <v>2.794</v>
      </c>
    </row>
    <row r="1240" spans="1:9" ht="12.75" hidden="1" outlineLevel="4">
      <c r="A1240" s="85" t="s">
        <v>3896</v>
      </c>
      <c r="B1240" s="88" t="s">
        <v>2562</v>
      </c>
      <c r="C1240" s="88" t="s">
        <v>2563</v>
      </c>
      <c r="D1240" s="89">
        <v>1566</v>
      </c>
      <c r="F1240" s="98">
        <f t="shared" si="19"/>
        <v>1.566</v>
      </c>
      <c r="I1240" s="98">
        <v>1.566</v>
      </c>
    </row>
    <row r="1241" spans="1:9" ht="12.75" hidden="1" outlineLevel="4">
      <c r="A1241" s="85" t="s">
        <v>3897</v>
      </c>
      <c r="B1241" s="88" t="s">
        <v>1166</v>
      </c>
      <c r="C1241" s="88" t="s">
        <v>2529</v>
      </c>
      <c r="D1241" s="89">
        <v>-3000</v>
      </c>
      <c r="F1241" s="98">
        <f t="shared" si="19"/>
        <v>-3</v>
      </c>
      <c r="I1241" s="98">
        <v>-3</v>
      </c>
    </row>
    <row r="1242" spans="1:9" ht="12.75" hidden="1" outlineLevel="4">
      <c r="A1242" s="85" t="s">
        <v>3898</v>
      </c>
      <c r="B1242" s="88" t="s">
        <v>41</v>
      </c>
      <c r="C1242" s="88" t="s">
        <v>42</v>
      </c>
      <c r="D1242" s="89">
        <v>-90000</v>
      </c>
      <c r="F1242" s="98">
        <f t="shared" si="19"/>
        <v>-90</v>
      </c>
      <c r="I1242" s="98">
        <v>-90</v>
      </c>
    </row>
    <row r="1243" spans="1:9" ht="12.75" hidden="1" outlineLevel="3" collapsed="1">
      <c r="A1243" s="85" t="s">
        <v>2398</v>
      </c>
      <c r="B1243" s="90" t="s">
        <v>3899</v>
      </c>
      <c r="C1243" s="90" t="s">
        <v>3900</v>
      </c>
      <c r="D1243" s="91">
        <v>-91640</v>
      </c>
      <c r="F1243" s="98">
        <f t="shared" si="19"/>
        <v>-91.64</v>
      </c>
      <c r="I1243" s="98">
        <v>-91.64</v>
      </c>
    </row>
    <row r="1244" spans="1:9" ht="12.75" outlineLevel="2" collapsed="1">
      <c r="A1244" s="85" t="s">
        <v>2401</v>
      </c>
      <c r="B1244" s="90" t="s">
        <v>3901</v>
      </c>
      <c r="C1244" s="90" t="s">
        <v>3733</v>
      </c>
      <c r="D1244" s="91">
        <v>-25267</v>
      </c>
      <c r="F1244" s="98">
        <f t="shared" si="19"/>
        <v>-25.267</v>
      </c>
      <c r="I1244" s="98">
        <v>-25.267</v>
      </c>
    </row>
    <row r="1245" spans="1:9" ht="12.75" hidden="1" outlineLevel="4">
      <c r="A1245" s="85" t="s">
        <v>3902</v>
      </c>
      <c r="B1245" s="88" t="s">
        <v>2404</v>
      </c>
      <c r="C1245" s="88" t="s">
        <v>2405</v>
      </c>
      <c r="D1245" s="89">
        <v>7843</v>
      </c>
      <c r="F1245" s="98">
        <f t="shared" si="19"/>
        <v>7.843</v>
      </c>
      <c r="I1245" s="98">
        <v>7.843</v>
      </c>
    </row>
    <row r="1246" spans="1:9" ht="12.75" hidden="1" outlineLevel="4">
      <c r="A1246" s="85" t="s">
        <v>3903</v>
      </c>
      <c r="B1246" s="88" t="s">
        <v>2773</v>
      </c>
      <c r="C1246" s="88" t="s">
        <v>2774</v>
      </c>
      <c r="D1246" s="89">
        <v>19817</v>
      </c>
      <c r="F1246" s="98">
        <f t="shared" si="19"/>
        <v>19.817</v>
      </c>
      <c r="I1246" s="98">
        <v>19.817</v>
      </c>
    </row>
    <row r="1247" spans="1:9" ht="12.75" hidden="1" outlineLevel="4">
      <c r="A1247" s="85" t="s">
        <v>3904</v>
      </c>
      <c r="B1247" s="88" t="s">
        <v>2413</v>
      </c>
      <c r="C1247" s="88" t="s">
        <v>2414</v>
      </c>
      <c r="D1247" s="89">
        <v>-270</v>
      </c>
      <c r="F1247" s="98">
        <f t="shared" si="19"/>
        <v>-0.27</v>
      </c>
      <c r="I1247" s="98">
        <v>-0.27</v>
      </c>
    </row>
    <row r="1248" spans="1:9" ht="12.75" hidden="1" outlineLevel="4">
      <c r="A1248" s="85" t="s">
        <v>3905</v>
      </c>
      <c r="B1248" s="88" t="s">
        <v>6360</v>
      </c>
      <c r="C1248" s="88" t="s">
        <v>6361</v>
      </c>
      <c r="D1248" s="89">
        <v>5765</v>
      </c>
      <c r="F1248" s="98">
        <f t="shared" si="19"/>
        <v>5.765</v>
      </c>
      <c r="I1248" s="98">
        <v>5.765</v>
      </c>
    </row>
    <row r="1249" spans="1:9" ht="12.75" hidden="1" outlineLevel="4">
      <c r="A1249" s="85" t="s">
        <v>3906</v>
      </c>
      <c r="B1249" s="88" t="s">
        <v>2489</v>
      </c>
      <c r="C1249" s="88" t="s">
        <v>2490</v>
      </c>
      <c r="D1249" s="89">
        <v>2800</v>
      </c>
      <c r="F1249" s="98">
        <f t="shared" si="19"/>
        <v>2.8</v>
      </c>
      <c r="I1249" s="98">
        <v>2.8</v>
      </c>
    </row>
    <row r="1250" spans="1:9" ht="12.75" hidden="1" outlineLevel="4">
      <c r="A1250" s="85" t="s">
        <v>219</v>
      </c>
      <c r="B1250" s="88" t="s">
        <v>2416</v>
      </c>
      <c r="C1250" s="88" t="s">
        <v>2417</v>
      </c>
      <c r="D1250" s="89">
        <v>208</v>
      </c>
      <c r="F1250" s="98">
        <f t="shared" si="19"/>
        <v>0.208</v>
      </c>
      <c r="I1250" s="98">
        <v>0.208</v>
      </c>
    </row>
    <row r="1251" spans="1:9" ht="12.75" hidden="1" outlineLevel="4">
      <c r="A1251" s="85" t="s">
        <v>220</v>
      </c>
      <c r="B1251" s="88" t="s">
        <v>221</v>
      </c>
      <c r="C1251" s="88" t="s">
        <v>5184</v>
      </c>
      <c r="D1251" s="89">
        <v>-3000</v>
      </c>
      <c r="F1251" s="98">
        <f t="shared" si="19"/>
        <v>-3</v>
      </c>
      <c r="I1251" s="98">
        <v>-3</v>
      </c>
    </row>
    <row r="1252" spans="1:9" ht="12.75" hidden="1" outlineLevel="4">
      <c r="A1252" s="85" t="s">
        <v>222</v>
      </c>
      <c r="B1252" s="88" t="s">
        <v>2578</v>
      </c>
      <c r="C1252" s="88" t="s">
        <v>2579</v>
      </c>
      <c r="D1252" s="89">
        <v>741</v>
      </c>
      <c r="F1252" s="98">
        <f t="shared" si="19"/>
        <v>0.741</v>
      </c>
      <c r="I1252" s="98">
        <v>0.741</v>
      </c>
    </row>
    <row r="1253" spans="1:9" ht="12.75" hidden="1" outlineLevel="4">
      <c r="A1253" s="85" t="s">
        <v>223</v>
      </c>
      <c r="B1253" s="88" t="s">
        <v>2419</v>
      </c>
      <c r="C1253" s="88" t="s">
        <v>2420</v>
      </c>
      <c r="D1253" s="89">
        <v>561</v>
      </c>
      <c r="F1253" s="98">
        <f t="shared" si="19"/>
        <v>0.561</v>
      </c>
      <c r="I1253" s="98">
        <v>0.561</v>
      </c>
    </row>
    <row r="1254" spans="1:9" ht="12.75" hidden="1" outlineLevel="4">
      <c r="A1254" s="85" t="s">
        <v>224</v>
      </c>
      <c r="B1254" s="88" t="s">
        <v>2422</v>
      </c>
      <c r="C1254" s="88" t="s">
        <v>2423</v>
      </c>
      <c r="D1254" s="89">
        <v>2101</v>
      </c>
      <c r="F1254" s="98">
        <f t="shared" si="19"/>
        <v>2.101</v>
      </c>
      <c r="I1254" s="98">
        <v>2.101</v>
      </c>
    </row>
    <row r="1255" spans="1:9" ht="12.75" hidden="1" outlineLevel="4">
      <c r="A1255" s="85" t="s">
        <v>225</v>
      </c>
      <c r="B1255" s="88" t="s">
        <v>2425</v>
      </c>
      <c r="C1255" s="88" t="s">
        <v>2426</v>
      </c>
      <c r="D1255" s="89">
        <v>611</v>
      </c>
      <c r="F1255" s="98">
        <f t="shared" si="19"/>
        <v>0.611</v>
      </c>
      <c r="I1255" s="98">
        <v>0.611</v>
      </c>
    </row>
    <row r="1256" spans="1:9" ht="12.75" hidden="1" outlineLevel="4">
      <c r="A1256" s="85" t="s">
        <v>226</v>
      </c>
      <c r="B1256" s="88" t="s">
        <v>2504</v>
      </c>
      <c r="C1256" s="88" t="s">
        <v>2505</v>
      </c>
      <c r="D1256" s="89">
        <v>12481</v>
      </c>
      <c r="F1256" s="98">
        <f t="shared" si="19"/>
        <v>12.481</v>
      </c>
      <c r="I1256" s="98">
        <v>12.481</v>
      </c>
    </row>
    <row r="1257" spans="1:9" ht="12.75" hidden="1" outlineLevel="4">
      <c r="A1257" s="85" t="s">
        <v>227</v>
      </c>
      <c r="B1257" s="88" t="s">
        <v>2759</v>
      </c>
      <c r="C1257" s="88" t="s">
        <v>2760</v>
      </c>
      <c r="D1257" s="89">
        <v>9955</v>
      </c>
      <c r="F1257" s="98">
        <f t="shared" si="19"/>
        <v>9.955</v>
      </c>
      <c r="I1257" s="98">
        <v>9.955</v>
      </c>
    </row>
    <row r="1258" spans="1:9" ht="12.75" hidden="1" outlineLevel="4">
      <c r="A1258" s="85" t="s">
        <v>228</v>
      </c>
      <c r="B1258" s="88" t="s">
        <v>229</v>
      </c>
      <c r="C1258" s="88" t="s">
        <v>230</v>
      </c>
      <c r="D1258" s="89">
        <v>766</v>
      </c>
      <c r="F1258" s="98">
        <f t="shared" si="19"/>
        <v>0.766</v>
      </c>
      <c r="I1258" s="98">
        <v>0.766</v>
      </c>
    </row>
    <row r="1259" spans="1:9" ht="12.75" hidden="1" outlineLevel="4">
      <c r="A1259" s="85" t="s">
        <v>231</v>
      </c>
      <c r="B1259" s="88" t="s">
        <v>2434</v>
      </c>
      <c r="C1259" s="88" t="s">
        <v>2435</v>
      </c>
      <c r="D1259" s="89">
        <v>406</v>
      </c>
      <c r="F1259" s="98">
        <f t="shared" si="19"/>
        <v>0.406</v>
      </c>
      <c r="I1259" s="98">
        <v>0.406</v>
      </c>
    </row>
    <row r="1260" spans="1:9" ht="12.75" hidden="1" outlineLevel="4">
      <c r="A1260" s="85" t="s">
        <v>232</v>
      </c>
      <c r="B1260" s="88" t="s">
        <v>2516</v>
      </c>
      <c r="C1260" s="88" t="s">
        <v>2517</v>
      </c>
      <c r="D1260" s="89">
        <v>154</v>
      </c>
      <c r="F1260" s="98">
        <f t="shared" si="19"/>
        <v>0.154</v>
      </c>
      <c r="I1260" s="98">
        <v>0.154</v>
      </c>
    </row>
    <row r="1261" spans="1:9" ht="12.75" hidden="1" outlineLevel="4">
      <c r="A1261" s="85" t="s">
        <v>233</v>
      </c>
      <c r="B1261" s="88" t="s">
        <v>2519</v>
      </c>
      <c r="C1261" s="88" t="s">
        <v>2520</v>
      </c>
      <c r="D1261" s="89">
        <v>4667</v>
      </c>
      <c r="F1261" s="98">
        <f t="shared" si="19"/>
        <v>4.667</v>
      </c>
      <c r="I1261" s="98">
        <v>4.667</v>
      </c>
    </row>
    <row r="1262" spans="1:9" ht="12.75" hidden="1" outlineLevel="4">
      <c r="A1262" s="85" t="s">
        <v>234</v>
      </c>
      <c r="B1262" s="88" t="s">
        <v>2562</v>
      </c>
      <c r="C1262" s="88" t="s">
        <v>2563</v>
      </c>
      <c r="D1262" s="89">
        <v>4304</v>
      </c>
      <c r="F1262" s="98">
        <f t="shared" si="19"/>
        <v>4.304</v>
      </c>
      <c r="I1262" s="98">
        <v>4.304</v>
      </c>
    </row>
    <row r="1263" spans="1:9" ht="12.75" hidden="1" outlineLevel="4">
      <c r="A1263" s="85" t="s">
        <v>235</v>
      </c>
      <c r="B1263" s="88" t="s">
        <v>2483</v>
      </c>
      <c r="C1263" s="88" t="s">
        <v>2484</v>
      </c>
      <c r="D1263" s="89">
        <v>70700</v>
      </c>
      <c r="F1263" s="98">
        <f t="shared" si="19"/>
        <v>70.7</v>
      </c>
      <c r="I1263" s="98">
        <v>70.7</v>
      </c>
    </row>
    <row r="1264" spans="1:9" ht="12.75" hidden="1" outlineLevel="4">
      <c r="A1264" s="85" t="s">
        <v>236</v>
      </c>
      <c r="B1264" s="88" t="s">
        <v>2486</v>
      </c>
      <c r="C1264" s="88" t="s">
        <v>2487</v>
      </c>
      <c r="D1264" s="89">
        <v>14281</v>
      </c>
      <c r="F1264" s="98">
        <f t="shared" si="19"/>
        <v>14.281</v>
      </c>
      <c r="I1264" s="98">
        <v>14.281</v>
      </c>
    </row>
    <row r="1265" spans="1:9" ht="12.75" hidden="1" outlineLevel="4">
      <c r="A1265" s="85" t="s">
        <v>237</v>
      </c>
      <c r="B1265" s="88" t="s">
        <v>2407</v>
      </c>
      <c r="C1265" s="88" t="s">
        <v>2408</v>
      </c>
      <c r="D1265" s="89">
        <v>-103</v>
      </c>
      <c r="F1265" s="98">
        <f t="shared" si="19"/>
        <v>-0.103</v>
      </c>
      <c r="I1265" s="98">
        <v>-0.103</v>
      </c>
    </row>
    <row r="1266" spans="1:9" ht="12.75" hidden="1" outlineLevel="4">
      <c r="A1266" s="85" t="s">
        <v>238</v>
      </c>
      <c r="B1266" s="88" t="s">
        <v>2410</v>
      </c>
      <c r="C1266" s="88" t="s">
        <v>2411</v>
      </c>
      <c r="D1266" s="89">
        <v>236</v>
      </c>
      <c r="F1266" s="98">
        <f t="shared" si="19"/>
        <v>0.236</v>
      </c>
      <c r="I1266" s="98">
        <v>0.236</v>
      </c>
    </row>
    <row r="1267" spans="1:9" ht="12.75" hidden="1" outlineLevel="4">
      <c r="A1267" s="85" t="s">
        <v>239</v>
      </c>
      <c r="B1267" s="88" t="s">
        <v>5097</v>
      </c>
      <c r="C1267" s="88" t="s">
        <v>5098</v>
      </c>
      <c r="D1267" s="89">
        <v>1529</v>
      </c>
      <c r="F1267" s="98">
        <f t="shared" si="19"/>
        <v>1.529</v>
      </c>
      <c r="I1267" s="98">
        <v>1.529</v>
      </c>
    </row>
    <row r="1268" spans="1:9" ht="12.75" hidden="1" outlineLevel="4">
      <c r="A1268" s="85" t="s">
        <v>240</v>
      </c>
      <c r="B1268" s="88" t="s">
        <v>1175</v>
      </c>
      <c r="C1268" s="88" t="s">
        <v>1176</v>
      </c>
      <c r="D1268" s="89">
        <v>782</v>
      </c>
      <c r="F1268" s="98">
        <f t="shared" si="19"/>
        <v>0.782</v>
      </c>
      <c r="I1268" s="98">
        <v>0.782</v>
      </c>
    </row>
    <row r="1269" spans="1:9" ht="12.75" hidden="1" outlineLevel="4">
      <c r="A1269" s="85" t="s">
        <v>241</v>
      </c>
      <c r="B1269" s="88" t="s">
        <v>2756</v>
      </c>
      <c r="C1269" s="88" t="s">
        <v>2757</v>
      </c>
      <c r="D1269" s="89">
        <v>2295</v>
      </c>
      <c r="F1269" s="98">
        <f t="shared" si="19"/>
        <v>2.295</v>
      </c>
      <c r="I1269" s="98">
        <v>2.295</v>
      </c>
    </row>
    <row r="1270" spans="1:9" ht="12.75" hidden="1" outlineLevel="4">
      <c r="A1270" s="85" t="s">
        <v>242</v>
      </c>
      <c r="B1270" s="88" t="s">
        <v>2779</v>
      </c>
      <c r="C1270" s="88" t="s">
        <v>2780</v>
      </c>
      <c r="D1270" s="89">
        <v>3746</v>
      </c>
      <c r="F1270" s="98">
        <f t="shared" si="19"/>
        <v>3.746</v>
      </c>
      <c r="I1270" s="98">
        <v>3.746</v>
      </c>
    </row>
    <row r="1271" spans="1:9" ht="12.75" hidden="1" outlineLevel="4">
      <c r="A1271" s="85" t="s">
        <v>243</v>
      </c>
      <c r="B1271" s="88" t="s">
        <v>2428</v>
      </c>
      <c r="C1271" s="88" t="s">
        <v>2429</v>
      </c>
      <c r="D1271" s="89">
        <v>1010</v>
      </c>
      <c r="F1271" s="98">
        <f t="shared" si="19"/>
        <v>1.01</v>
      </c>
      <c r="I1271" s="98">
        <v>1.01</v>
      </c>
    </row>
    <row r="1272" spans="1:9" ht="12.75" hidden="1" outlineLevel="4">
      <c r="A1272" s="85" t="s">
        <v>244</v>
      </c>
      <c r="B1272" s="88" t="s">
        <v>245</v>
      </c>
      <c r="C1272" s="88" t="s">
        <v>246</v>
      </c>
      <c r="D1272" s="89">
        <v>1220</v>
      </c>
      <c r="F1272" s="98">
        <f t="shared" si="19"/>
        <v>1.22</v>
      </c>
      <c r="I1272" s="98">
        <v>1.22</v>
      </c>
    </row>
    <row r="1273" spans="1:9" ht="12.75" hidden="1" outlineLevel="4">
      <c r="A1273" s="85" t="s">
        <v>247</v>
      </c>
      <c r="B1273" s="88" t="s">
        <v>2431</v>
      </c>
      <c r="C1273" s="88" t="s">
        <v>2432</v>
      </c>
      <c r="D1273" s="89">
        <v>-2711</v>
      </c>
      <c r="F1273" s="98">
        <f t="shared" si="19"/>
        <v>-2.711</v>
      </c>
      <c r="I1273" s="98">
        <v>-2.711</v>
      </c>
    </row>
    <row r="1274" spans="1:9" ht="12.75" hidden="1" outlineLevel="4">
      <c r="A1274" s="85" t="s">
        <v>248</v>
      </c>
      <c r="B1274" s="88" t="s">
        <v>2507</v>
      </c>
      <c r="C1274" s="88" t="s">
        <v>2508</v>
      </c>
      <c r="D1274" s="89">
        <v>189</v>
      </c>
      <c r="F1274" s="98">
        <f t="shared" si="19"/>
        <v>0.189</v>
      </c>
      <c r="I1274" s="98">
        <v>0.189</v>
      </c>
    </row>
    <row r="1275" spans="1:9" ht="12.75" hidden="1" outlineLevel="4">
      <c r="A1275" s="85" t="s">
        <v>249</v>
      </c>
      <c r="B1275" s="88" t="s">
        <v>2510</v>
      </c>
      <c r="C1275" s="88" t="s">
        <v>2511</v>
      </c>
      <c r="D1275" s="89">
        <v>361</v>
      </c>
      <c r="F1275" s="98">
        <f t="shared" si="19"/>
        <v>0.361</v>
      </c>
      <c r="I1275" s="98">
        <v>0.361</v>
      </c>
    </row>
    <row r="1276" spans="1:9" ht="12.75" hidden="1" outlineLevel="4">
      <c r="A1276" s="85" t="s">
        <v>250</v>
      </c>
      <c r="B1276" s="88" t="s">
        <v>2513</v>
      </c>
      <c r="C1276" s="88" t="s">
        <v>2514</v>
      </c>
      <c r="D1276" s="89">
        <v>635</v>
      </c>
      <c r="F1276" s="98">
        <f t="shared" si="19"/>
        <v>0.635</v>
      </c>
      <c r="I1276" s="98">
        <v>0.635</v>
      </c>
    </row>
    <row r="1277" spans="1:9" ht="12.75" hidden="1" outlineLevel="4">
      <c r="A1277" s="85" t="s">
        <v>251</v>
      </c>
      <c r="B1277" s="88" t="s">
        <v>2437</v>
      </c>
      <c r="C1277" s="88" t="s">
        <v>2438</v>
      </c>
      <c r="D1277" s="89">
        <v>355</v>
      </c>
      <c r="F1277" s="98">
        <f t="shared" si="19"/>
        <v>0.355</v>
      </c>
      <c r="I1277" s="98">
        <v>0.355</v>
      </c>
    </row>
    <row r="1278" spans="1:9" ht="12.75" hidden="1" outlineLevel="4">
      <c r="A1278" s="85" t="s">
        <v>252</v>
      </c>
      <c r="B1278" s="88" t="s">
        <v>2440</v>
      </c>
      <c r="C1278" s="88" t="s">
        <v>2441</v>
      </c>
      <c r="D1278" s="89">
        <v>598</v>
      </c>
      <c r="F1278" s="98">
        <f t="shared" si="19"/>
        <v>0.598</v>
      </c>
      <c r="I1278" s="98">
        <v>0.598</v>
      </c>
    </row>
    <row r="1279" spans="1:9" ht="12.75" hidden="1" outlineLevel="4">
      <c r="A1279" s="85" t="s">
        <v>253</v>
      </c>
      <c r="B1279" s="88" t="s">
        <v>2443</v>
      </c>
      <c r="C1279" s="88" t="s">
        <v>4691</v>
      </c>
      <c r="D1279" s="89">
        <v>726</v>
      </c>
      <c r="F1279" s="98">
        <f t="shared" si="19"/>
        <v>0.726</v>
      </c>
      <c r="I1279" s="98">
        <v>0.726</v>
      </c>
    </row>
    <row r="1280" spans="1:9" ht="12.75" hidden="1" outlineLevel="4">
      <c r="A1280" s="85" t="s">
        <v>254</v>
      </c>
      <c r="B1280" s="88" t="s">
        <v>4693</v>
      </c>
      <c r="C1280" s="88" t="s">
        <v>4694</v>
      </c>
      <c r="D1280" s="89">
        <v>8614</v>
      </c>
      <c r="F1280" s="98">
        <f t="shared" si="19"/>
        <v>8.614</v>
      </c>
      <c r="I1280" s="98">
        <v>8.614</v>
      </c>
    </row>
    <row r="1281" spans="1:9" ht="12.75" hidden="1" outlineLevel="4">
      <c r="A1281" s="85" t="s">
        <v>255</v>
      </c>
      <c r="B1281" s="88" t="s">
        <v>4696</v>
      </c>
      <c r="C1281" s="88" t="s">
        <v>4697</v>
      </c>
      <c r="D1281" s="89">
        <v>1978</v>
      </c>
      <c r="F1281" s="98">
        <f t="shared" si="19"/>
        <v>1.978</v>
      </c>
      <c r="I1281" s="98">
        <v>1.978</v>
      </c>
    </row>
    <row r="1282" spans="1:9" ht="12.75" hidden="1" outlineLevel="4">
      <c r="A1282" s="85" t="s">
        <v>256</v>
      </c>
      <c r="B1282" s="88" t="s">
        <v>4699</v>
      </c>
      <c r="C1282" s="88" t="s">
        <v>4700</v>
      </c>
      <c r="D1282" s="89">
        <v>127</v>
      </c>
      <c r="F1282" s="98">
        <f t="shared" si="19"/>
        <v>0.127</v>
      </c>
      <c r="I1282" s="98">
        <v>0.127</v>
      </c>
    </row>
    <row r="1283" spans="1:9" ht="12.75" hidden="1" outlineLevel="4">
      <c r="A1283" s="85" t="s">
        <v>257</v>
      </c>
      <c r="B1283" s="88" t="s">
        <v>4702</v>
      </c>
      <c r="C1283" s="88" t="s">
        <v>4703</v>
      </c>
      <c r="D1283" s="89">
        <v>352</v>
      </c>
      <c r="F1283" s="98">
        <f t="shared" si="19"/>
        <v>0.352</v>
      </c>
      <c r="I1283" s="98">
        <v>0.352</v>
      </c>
    </row>
    <row r="1284" spans="1:9" ht="12.75" hidden="1" outlineLevel="4">
      <c r="A1284" s="85" t="s">
        <v>258</v>
      </c>
      <c r="B1284" s="88" t="s">
        <v>3345</v>
      </c>
      <c r="C1284" s="88" t="s">
        <v>3346</v>
      </c>
      <c r="D1284" s="89">
        <v>36050</v>
      </c>
      <c r="F1284" s="98">
        <f t="shared" si="19"/>
        <v>36.05</v>
      </c>
      <c r="I1284" s="98">
        <v>36.05</v>
      </c>
    </row>
    <row r="1285" spans="1:9" ht="12.75" hidden="1" outlineLevel="4">
      <c r="A1285" s="85" t="s">
        <v>259</v>
      </c>
      <c r="B1285" s="88" t="s">
        <v>2599</v>
      </c>
      <c r="C1285" s="88" t="s">
        <v>2594</v>
      </c>
      <c r="D1285" s="89">
        <v>400</v>
      </c>
      <c r="F1285" s="98">
        <f t="shared" si="19"/>
        <v>0.4</v>
      </c>
      <c r="I1285" s="98">
        <v>0.4</v>
      </c>
    </row>
    <row r="1286" spans="1:9" ht="12.75" hidden="1" outlineLevel="3" collapsed="1">
      <c r="A1286" s="85" t="s">
        <v>2398</v>
      </c>
      <c r="B1286" s="90" t="s">
        <v>260</v>
      </c>
      <c r="C1286" s="90" t="s">
        <v>261</v>
      </c>
      <c r="D1286" s="91">
        <v>213280</v>
      </c>
      <c r="F1286" s="98">
        <f aca="true" t="shared" si="20" ref="F1286:F1349">D1286/1000</f>
        <v>213.28</v>
      </c>
      <c r="I1286" s="98">
        <v>213.28</v>
      </c>
    </row>
    <row r="1287" spans="1:9" ht="12.75" outlineLevel="2" collapsed="1">
      <c r="A1287" s="85" t="s">
        <v>2401</v>
      </c>
      <c r="B1287" s="90" t="s">
        <v>262</v>
      </c>
      <c r="C1287" s="90" t="s">
        <v>263</v>
      </c>
      <c r="D1287" s="91">
        <v>213280</v>
      </c>
      <c r="F1287" s="98">
        <f t="shared" si="20"/>
        <v>213.28</v>
      </c>
      <c r="I1287" s="98">
        <v>213.28</v>
      </c>
    </row>
    <row r="1288" spans="1:9" s="94" customFormat="1" ht="12.75" outlineLevel="1">
      <c r="A1288" s="85" t="s">
        <v>766</v>
      </c>
      <c r="B1288" s="92" t="s">
        <v>5927</v>
      </c>
      <c r="C1288" s="92" t="s">
        <v>2156</v>
      </c>
      <c r="D1288" s="93">
        <v>2335743</v>
      </c>
      <c r="F1288" s="98">
        <f t="shared" si="20"/>
        <v>2335.743</v>
      </c>
      <c r="H1288" s="94" t="s">
        <v>4917</v>
      </c>
      <c r="I1288" s="98">
        <v>2335.743</v>
      </c>
    </row>
    <row r="1289" spans="1:9" ht="12.75" hidden="1" outlineLevel="4">
      <c r="A1289" s="85" t="s">
        <v>264</v>
      </c>
      <c r="B1289" s="88" t="s">
        <v>2483</v>
      </c>
      <c r="C1289" s="88" t="s">
        <v>2484</v>
      </c>
      <c r="D1289" s="89">
        <v>72071</v>
      </c>
      <c r="F1289" s="98">
        <f t="shared" si="20"/>
        <v>72.071</v>
      </c>
      <c r="I1289" s="98">
        <v>72.071</v>
      </c>
    </row>
    <row r="1290" spans="1:9" ht="12.75" hidden="1" outlineLevel="4">
      <c r="A1290" s="85" t="s">
        <v>265</v>
      </c>
      <c r="B1290" s="88" t="s">
        <v>2486</v>
      </c>
      <c r="C1290" s="88" t="s">
        <v>2487</v>
      </c>
      <c r="D1290" s="89">
        <v>14023</v>
      </c>
      <c r="F1290" s="98">
        <f t="shared" si="20"/>
        <v>14.023</v>
      </c>
      <c r="I1290" s="98">
        <v>14.023</v>
      </c>
    </row>
    <row r="1291" spans="1:9" ht="12.75" hidden="1" outlineLevel="4">
      <c r="A1291" s="85" t="s">
        <v>266</v>
      </c>
      <c r="B1291" s="88" t="s">
        <v>2407</v>
      </c>
      <c r="C1291" s="88" t="s">
        <v>2408</v>
      </c>
      <c r="D1291" s="89">
        <v>-256</v>
      </c>
      <c r="F1291" s="98">
        <f t="shared" si="20"/>
        <v>-0.256</v>
      </c>
      <c r="I1291" s="98">
        <v>-0.256</v>
      </c>
    </row>
    <row r="1292" spans="1:9" ht="12.75" hidden="1" outlineLevel="4">
      <c r="A1292" s="85" t="s">
        <v>267</v>
      </c>
      <c r="B1292" s="88" t="s">
        <v>2410</v>
      </c>
      <c r="C1292" s="88" t="s">
        <v>2411</v>
      </c>
      <c r="D1292" s="89">
        <v>427</v>
      </c>
      <c r="F1292" s="98">
        <f t="shared" si="20"/>
        <v>0.427</v>
      </c>
      <c r="I1292" s="98">
        <v>0.427</v>
      </c>
    </row>
    <row r="1293" spans="1:9" ht="12.75" hidden="1" outlineLevel="4">
      <c r="A1293" s="85" t="s">
        <v>268</v>
      </c>
      <c r="B1293" s="88" t="s">
        <v>2413</v>
      </c>
      <c r="C1293" s="88" t="s">
        <v>2414</v>
      </c>
      <c r="D1293" s="89">
        <v>-483</v>
      </c>
      <c r="F1293" s="98">
        <f t="shared" si="20"/>
        <v>-0.483</v>
      </c>
      <c r="I1293" s="98">
        <v>-0.483</v>
      </c>
    </row>
    <row r="1294" spans="1:9" ht="12.75" hidden="1" outlineLevel="4">
      <c r="A1294" s="85" t="s">
        <v>269</v>
      </c>
      <c r="B1294" s="88" t="s">
        <v>5206</v>
      </c>
      <c r="C1294" s="88" t="s">
        <v>5207</v>
      </c>
      <c r="D1294" s="89">
        <v>106</v>
      </c>
      <c r="F1294" s="98">
        <f t="shared" si="20"/>
        <v>0.106</v>
      </c>
      <c r="I1294" s="98">
        <v>0.106</v>
      </c>
    </row>
    <row r="1295" spans="1:9" ht="12.75" hidden="1" outlineLevel="4">
      <c r="A1295" s="85" t="s">
        <v>270</v>
      </c>
      <c r="B1295" s="88" t="s">
        <v>2431</v>
      </c>
      <c r="C1295" s="88" t="s">
        <v>2432</v>
      </c>
      <c r="D1295" s="89">
        <v>6967</v>
      </c>
      <c r="F1295" s="98">
        <f t="shared" si="20"/>
        <v>6.967</v>
      </c>
      <c r="I1295" s="98">
        <v>6.967</v>
      </c>
    </row>
    <row r="1296" spans="1:9" ht="12.75" hidden="1" outlineLevel="4">
      <c r="A1296" s="85" t="s">
        <v>271</v>
      </c>
      <c r="B1296" s="88" t="s">
        <v>2510</v>
      </c>
      <c r="C1296" s="88" t="s">
        <v>2511</v>
      </c>
      <c r="D1296" s="89">
        <v>361</v>
      </c>
      <c r="F1296" s="98">
        <f t="shared" si="20"/>
        <v>0.361</v>
      </c>
      <c r="I1296" s="98">
        <v>0.361</v>
      </c>
    </row>
    <row r="1297" spans="1:9" ht="12.75" hidden="1" outlineLevel="4">
      <c r="A1297" s="85" t="s">
        <v>272</v>
      </c>
      <c r="B1297" s="88" t="s">
        <v>2434</v>
      </c>
      <c r="C1297" s="88" t="s">
        <v>2435</v>
      </c>
      <c r="D1297" s="89">
        <v>406</v>
      </c>
      <c r="F1297" s="98">
        <f t="shared" si="20"/>
        <v>0.406</v>
      </c>
      <c r="I1297" s="98">
        <v>0.406</v>
      </c>
    </row>
    <row r="1298" spans="1:9" ht="12.75" hidden="1" outlineLevel="4">
      <c r="A1298" s="85" t="s">
        <v>273</v>
      </c>
      <c r="B1298" s="88" t="s">
        <v>2437</v>
      </c>
      <c r="C1298" s="88" t="s">
        <v>2438</v>
      </c>
      <c r="D1298" s="89">
        <v>355</v>
      </c>
      <c r="F1298" s="98">
        <f t="shared" si="20"/>
        <v>0.355</v>
      </c>
      <c r="I1298" s="98">
        <v>0.355</v>
      </c>
    </row>
    <row r="1299" spans="1:9" ht="12.75" hidden="1" outlineLevel="4">
      <c r="A1299" s="85" t="s">
        <v>274</v>
      </c>
      <c r="B1299" s="88" t="s">
        <v>2440</v>
      </c>
      <c r="C1299" s="88" t="s">
        <v>2441</v>
      </c>
      <c r="D1299" s="89">
        <v>598</v>
      </c>
      <c r="F1299" s="98">
        <f t="shared" si="20"/>
        <v>0.598</v>
      </c>
      <c r="I1299" s="98">
        <v>0.598</v>
      </c>
    </row>
    <row r="1300" spans="1:9" ht="12.75" hidden="1" outlineLevel="4">
      <c r="A1300" s="85" t="s">
        <v>275</v>
      </c>
      <c r="B1300" s="88" t="s">
        <v>2443</v>
      </c>
      <c r="C1300" s="88" t="s">
        <v>4691</v>
      </c>
      <c r="D1300" s="89">
        <v>726</v>
      </c>
      <c r="F1300" s="98">
        <f t="shared" si="20"/>
        <v>0.726</v>
      </c>
      <c r="I1300" s="98">
        <v>0.726</v>
      </c>
    </row>
    <row r="1301" spans="1:9" ht="12.75" hidden="1" outlineLevel="4">
      <c r="A1301" s="85" t="s">
        <v>276</v>
      </c>
      <c r="B1301" s="88" t="s">
        <v>4693</v>
      </c>
      <c r="C1301" s="88" t="s">
        <v>4694</v>
      </c>
      <c r="D1301" s="89">
        <v>6840</v>
      </c>
      <c r="F1301" s="98">
        <f t="shared" si="20"/>
        <v>6.84</v>
      </c>
      <c r="I1301" s="98">
        <v>6.84</v>
      </c>
    </row>
    <row r="1302" spans="1:9" ht="12.75" hidden="1" outlineLevel="4">
      <c r="A1302" s="85" t="s">
        <v>277</v>
      </c>
      <c r="B1302" s="88" t="s">
        <v>4696</v>
      </c>
      <c r="C1302" s="88" t="s">
        <v>4697</v>
      </c>
      <c r="D1302" s="89">
        <v>1397</v>
      </c>
      <c r="F1302" s="98">
        <f t="shared" si="20"/>
        <v>1.397</v>
      </c>
      <c r="I1302" s="98">
        <v>1.397</v>
      </c>
    </row>
    <row r="1303" spans="1:9" ht="12.75" hidden="1" outlineLevel="4">
      <c r="A1303" s="85" t="s">
        <v>278</v>
      </c>
      <c r="B1303" s="88" t="s">
        <v>4699</v>
      </c>
      <c r="C1303" s="88" t="s">
        <v>4700</v>
      </c>
      <c r="D1303" s="89">
        <v>127</v>
      </c>
      <c r="F1303" s="98">
        <f t="shared" si="20"/>
        <v>0.127</v>
      </c>
      <c r="I1303" s="98">
        <v>0.127</v>
      </c>
    </row>
    <row r="1304" spans="1:9" ht="12.75" hidden="1" outlineLevel="4">
      <c r="A1304" s="85" t="s">
        <v>279</v>
      </c>
      <c r="B1304" s="88" t="s">
        <v>4702</v>
      </c>
      <c r="C1304" s="88" t="s">
        <v>4703</v>
      </c>
      <c r="D1304" s="89">
        <v>1141</v>
      </c>
      <c r="F1304" s="98">
        <f t="shared" si="20"/>
        <v>1.141</v>
      </c>
      <c r="I1304" s="98">
        <v>1.141</v>
      </c>
    </row>
    <row r="1305" spans="1:9" ht="12.75" hidden="1" outlineLevel="4">
      <c r="A1305" s="85" t="s">
        <v>280</v>
      </c>
      <c r="B1305" s="88" t="s">
        <v>2404</v>
      </c>
      <c r="C1305" s="88" t="s">
        <v>2405</v>
      </c>
      <c r="D1305" s="89">
        <v>6436</v>
      </c>
      <c r="F1305" s="98">
        <f t="shared" si="20"/>
        <v>6.436</v>
      </c>
      <c r="I1305" s="98">
        <v>6.436</v>
      </c>
    </row>
    <row r="1306" spans="1:9" ht="12.75" hidden="1" outlineLevel="4">
      <c r="A1306" s="85" t="s">
        <v>281</v>
      </c>
      <c r="B1306" s="88" t="s">
        <v>2773</v>
      </c>
      <c r="C1306" s="88" t="s">
        <v>2774</v>
      </c>
      <c r="D1306" s="89">
        <v>20000</v>
      </c>
      <c r="F1306" s="98">
        <f t="shared" si="20"/>
        <v>20</v>
      </c>
      <c r="I1306" s="98">
        <v>20</v>
      </c>
    </row>
    <row r="1307" spans="1:9" ht="12.75" hidden="1" outlineLevel="4">
      <c r="A1307" s="85" t="s">
        <v>282</v>
      </c>
      <c r="B1307" s="88" t="s">
        <v>2507</v>
      </c>
      <c r="C1307" s="88" t="s">
        <v>2508</v>
      </c>
      <c r="D1307" s="89">
        <v>189</v>
      </c>
      <c r="F1307" s="98">
        <f t="shared" si="20"/>
        <v>0.189</v>
      </c>
      <c r="I1307" s="98">
        <v>0.189</v>
      </c>
    </row>
    <row r="1308" spans="1:9" ht="12.75" hidden="1" outlineLevel="4">
      <c r="A1308" s="85" t="s">
        <v>283</v>
      </c>
      <c r="B1308" s="88" t="s">
        <v>2513</v>
      </c>
      <c r="C1308" s="88" t="s">
        <v>2514</v>
      </c>
      <c r="D1308" s="89">
        <v>448</v>
      </c>
      <c r="F1308" s="98">
        <f t="shared" si="20"/>
        <v>0.448</v>
      </c>
      <c r="I1308" s="98">
        <v>0.448</v>
      </c>
    </row>
    <row r="1309" spans="1:9" ht="12.75" hidden="1" outlineLevel="4">
      <c r="A1309" s="85" t="s">
        <v>284</v>
      </c>
      <c r="B1309" s="88" t="s">
        <v>2516</v>
      </c>
      <c r="C1309" s="88" t="s">
        <v>2517</v>
      </c>
      <c r="D1309" s="89">
        <v>154</v>
      </c>
      <c r="F1309" s="98">
        <f t="shared" si="20"/>
        <v>0.154</v>
      </c>
      <c r="I1309" s="98">
        <v>0.154</v>
      </c>
    </row>
    <row r="1310" spans="1:9" ht="12.75" hidden="1" outlineLevel="4">
      <c r="A1310" s="85" t="s">
        <v>285</v>
      </c>
      <c r="B1310" s="88" t="s">
        <v>2519</v>
      </c>
      <c r="C1310" s="88" t="s">
        <v>2520</v>
      </c>
      <c r="D1310" s="89">
        <v>14002</v>
      </c>
      <c r="F1310" s="98">
        <f t="shared" si="20"/>
        <v>14.002</v>
      </c>
      <c r="I1310" s="98">
        <v>14.002</v>
      </c>
    </row>
    <row r="1311" spans="1:9" ht="12.75" hidden="1" outlineLevel="4">
      <c r="A1311" s="85" t="s">
        <v>286</v>
      </c>
      <c r="B1311" s="88" t="s">
        <v>2522</v>
      </c>
      <c r="C1311" s="88" t="s">
        <v>2523</v>
      </c>
      <c r="D1311" s="89">
        <v>2818</v>
      </c>
      <c r="F1311" s="98">
        <f t="shared" si="20"/>
        <v>2.818</v>
      </c>
      <c r="I1311" s="98">
        <v>2.818</v>
      </c>
    </row>
    <row r="1312" spans="1:9" ht="12.75" hidden="1" outlineLevel="4">
      <c r="A1312" s="85" t="s">
        <v>287</v>
      </c>
      <c r="B1312" s="88" t="s">
        <v>2525</v>
      </c>
      <c r="C1312" s="88" t="s">
        <v>2526</v>
      </c>
      <c r="D1312" s="89">
        <v>955</v>
      </c>
      <c r="F1312" s="98">
        <f t="shared" si="20"/>
        <v>0.955</v>
      </c>
      <c r="I1312" s="98">
        <v>0.955</v>
      </c>
    </row>
    <row r="1313" spans="1:9" ht="12.75" hidden="1" outlineLevel="4">
      <c r="A1313" s="85" t="s">
        <v>288</v>
      </c>
      <c r="B1313" s="88" t="s">
        <v>2562</v>
      </c>
      <c r="C1313" s="88" t="s">
        <v>2563</v>
      </c>
      <c r="D1313" s="89">
        <v>2389</v>
      </c>
      <c r="F1313" s="98">
        <f t="shared" si="20"/>
        <v>2.389</v>
      </c>
      <c r="I1313" s="98">
        <v>2.389</v>
      </c>
    </row>
    <row r="1314" spans="1:9" ht="12.75" hidden="1" outlineLevel="3" collapsed="1">
      <c r="A1314" s="85" t="s">
        <v>2398</v>
      </c>
      <c r="B1314" s="90" t="s">
        <v>289</v>
      </c>
      <c r="C1314" s="90" t="s">
        <v>2216</v>
      </c>
      <c r="D1314" s="91">
        <v>152197</v>
      </c>
      <c r="F1314" s="98">
        <f t="shared" si="20"/>
        <v>152.197</v>
      </c>
      <c r="I1314" s="98">
        <v>152.197</v>
      </c>
    </row>
    <row r="1315" spans="1:9" ht="12.75" hidden="1" outlineLevel="4">
      <c r="A1315" s="85" t="s">
        <v>290</v>
      </c>
      <c r="B1315" s="88" t="s">
        <v>2413</v>
      </c>
      <c r="C1315" s="88" t="s">
        <v>2414</v>
      </c>
      <c r="D1315" s="89">
        <v>-2</v>
      </c>
      <c r="F1315" s="98">
        <f t="shared" si="20"/>
        <v>-0.002</v>
      </c>
      <c r="I1315" s="98">
        <v>-0.002</v>
      </c>
    </row>
    <row r="1316" spans="1:9" ht="12.75" hidden="1" outlineLevel="3" collapsed="1">
      <c r="A1316" s="85" t="s">
        <v>2398</v>
      </c>
      <c r="B1316" s="90" t="s">
        <v>291</v>
      </c>
      <c r="C1316" s="90" t="s">
        <v>292</v>
      </c>
      <c r="D1316" s="91">
        <v>-2</v>
      </c>
      <c r="F1316" s="98">
        <f t="shared" si="20"/>
        <v>-0.002</v>
      </c>
      <c r="I1316" s="98">
        <v>-0.002</v>
      </c>
    </row>
    <row r="1317" spans="1:9" ht="12.75" hidden="1" outlineLevel="4">
      <c r="A1317" s="85" t="s">
        <v>293</v>
      </c>
      <c r="B1317" s="88" t="s">
        <v>2486</v>
      </c>
      <c r="C1317" s="88" t="s">
        <v>2487</v>
      </c>
      <c r="D1317" s="89">
        <v>60323</v>
      </c>
      <c r="F1317" s="98">
        <f t="shared" si="20"/>
        <v>60.323</v>
      </c>
      <c r="I1317" s="98">
        <v>60.323</v>
      </c>
    </row>
    <row r="1318" spans="1:9" ht="12.75" hidden="1" outlineLevel="4">
      <c r="A1318" s="85" t="s">
        <v>294</v>
      </c>
      <c r="B1318" s="88" t="s">
        <v>2413</v>
      </c>
      <c r="C1318" s="88" t="s">
        <v>2414</v>
      </c>
      <c r="D1318" s="89">
        <v>-1252</v>
      </c>
      <c r="F1318" s="98">
        <f t="shared" si="20"/>
        <v>-1.252</v>
      </c>
      <c r="I1318" s="98">
        <v>-1.252</v>
      </c>
    </row>
    <row r="1319" spans="1:9" ht="12.75" hidden="1" outlineLevel="4">
      <c r="A1319" s="85" t="s">
        <v>295</v>
      </c>
      <c r="B1319" s="88" t="s">
        <v>2416</v>
      </c>
      <c r="C1319" s="88" t="s">
        <v>2417</v>
      </c>
      <c r="D1319" s="89">
        <v>1636</v>
      </c>
      <c r="F1319" s="98">
        <f t="shared" si="20"/>
        <v>1.636</v>
      </c>
      <c r="I1319" s="98">
        <v>1.636</v>
      </c>
    </row>
    <row r="1320" spans="1:9" ht="12.75" hidden="1" outlineLevel="4">
      <c r="A1320" s="85" t="s">
        <v>296</v>
      </c>
      <c r="B1320" s="88" t="s">
        <v>2575</v>
      </c>
      <c r="C1320" s="88" t="s">
        <v>2576</v>
      </c>
      <c r="D1320" s="89">
        <v>51</v>
      </c>
      <c r="F1320" s="98">
        <f t="shared" si="20"/>
        <v>0.051</v>
      </c>
      <c r="I1320" s="98">
        <v>0.051</v>
      </c>
    </row>
    <row r="1321" spans="1:9" ht="12.75" hidden="1" outlineLevel="4">
      <c r="A1321" s="85" t="s">
        <v>297</v>
      </c>
      <c r="B1321" s="88" t="s">
        <v>2492</v>
      </c>
      <c r="C1321" s="88" t="s">
        <v>2493</v>
      </c>
      <c r="D1321" s="89">
        <v>346</v>
      </c>
      <c r="F1321" s="98">
        <f t="shared" si="20"/>
        <v>0.346</v>
      </c>
      <c r="I1321" s="98">
        <v>0.346</v>
      </c>
    </row>
    <row r="1322" spans="1:9" ht="12.75" hidden="1" outlineLevel="4">
      <c r="A1322" s="85" t="s">
        <v>298</v>
      </c>
      <c r="B1322" s="88" t="s">
        <v>2578</v>
      </c>
      <c r="C1322" s="88" t="s">
        <v>2579</v>
      </c>
      <c r="D1322" s="89">
        <v>42</v>
      </c>
      <c r="F1322" s="98">
        <f t="shared" si="20"/>
        <v>0.042</v>
      </c>
      <c r="I1322" s="98">
        <v>0.042</v>
      </c>
    </row>
    <row r="1323" spans="1:9" ht="12.75" hidden="1" outlineLevel="4">
      <c r="A1323" s="85" t="s">
        <v>299</v>
      </c>
      <c r="B1323" s="88" t="s">
        <v>2396</v>
      </c>
      <c r="C1323" s="88" t="s">
        <v>2397</v>
      </c>
      <c r="D1323" s="89">
        <v>4598</v>
      </c>
      <c r="F1323" s="98">
        <f t="shared" si="20"/>
        <v>4.598</v>
      </c>
      <c r="I1323" s="98">
        <v>4.598</v>
      </c>
    </row>
    <row r="1324" spans="1:9" ht="12.75" hidden="1" outlineLevel="4">
      <c r="A1324" s="85" t="s">
        <v>300</v>
      </c>
      <c r="B1324" s="88" t="s">
        <v>2422</v>
      </c>
      <c r="C1324" s="88" t="s">
        <v>2423</v>
      </c>
      <c r="D1324" s="89">
        <v>1842</v>
      </c>
      <c r="F1324" s="98">
        <f t="shared" si="20"/>
        <v>1.842</v>
      </c>
      <c r="I1324" s="98">
        <v>1.842</v>
      </c>
    </row>
    <row r="1325" spans="1:9" ht="12.75" hidden="1" outlineLevel="4">
      <c r="A1325" s="85" t="s">
        <v>301</v>
      </c>
      <c r="B1325" s="88" t="s">
        <v>2690</v>
      </c>
      <c r="C1325" s="88" t="s">
        <v>2691</v>
      </c>
      <c r="D1325" s="89">
        <v>937</v>
      </c>
      <c r="F1325" s="98">
        <f t="shared" si="20"/>
        <v>0.937</v>
      </c>
      <c r="I1325" s="98">
        <v>0.937</v>
      </c>
    </row>
    <row r="1326" spans="1:9" ht="12.75" hidden="1" outlineLevel="4">
      <c r="A1326" s="85" t="s">
        <v>302</v>
      </c>
      <c r="B1326" s="88" t="s">
        <v>2534</v>
      </c>
      <c r="C1326" s="88" t="s">
        <v>2535</v>
      </c>
      <c r="D1326" s="89">
        <v>1648</v>
      </c>
      <c r="F1326" s="98">
        <f t="shared" si="20"/>
        <v>1.648</v>
      </c>
      <c r="I1326" s="98">
        <v>1.648</v>
      </c>
    </row>
    <row r="1327" spans="1:9" ht="12.75" hidden="1" outlineLevel="4">
      <c r="A1327" s="85" t="s">
        <v>303</v>
      </c>
      <c r="B1327" s="88" t="s">
        <v>304</v>
      </c>
      <c r="C1327" s="88" t="s">
        <v>305</v>
      </c>
      <c r="D1327" s="89">
        <v>559</v>
      </c>
      <c r="F1327" s="98">
        <f t="shared" si="20"/>
        <v>0.559</v>
      </c>
      <c r="I1327" s="98">
        <v>0.559</v>
      </c>
    </row>
    <row r="1328" spans="1:9" ht="12.75" hidden="1" outlineLevel="4">
      <c r="A1328" s="85" t="s">
        <v>306</v>
      </c>
      <c r="B1328" s="88" t="s">
        <v>2501</v>
      </c>
      <c r="C1328" s="88" t="s">
        <v>2502</v>
      </c>
      <c r="D1328" s="89">
        <v>5113</v>
      </c>
      <c r="F1328" s="98">
        <f t="shared" si="20"/>
        <v>5.113</v>
      </c>
      <c r="I1328" s="98">
        <v>5.113</v>
      </c>
    </row>
    <row r="1329" spans="1:9" ht="12.75" hidden="1" outlineLevel="4">
      <c r="A1329" s="85" t="s">
        <v>307</v>
      </c>
      <c r="B1329" s="88" t="s">
        <v>2759</v>
      </c>
      <c r="C1329" s="88" t="s">
        <v>2760</v>
      </c>
      <c r="D1329" s="89">
        <v>3138</v>
      </c>
      <c r="F1329" s="98">
        <f t="shared" si="20"/>
        <v>3.138</v>
      </c>
      <c r="I1329" s="98">
        <v>3.138</v>
      </c>
    </row>
    <row r="1330" spans="1:9" ht="12.75" hidden="1" outlineLevel="4">
      <c r="A1330" s="85" t="s">
        <v>308</v>
      </c>
      <c r="B1330" s="88" t="s">
        <v>229</v>
      </c>
      <c r="C1330" s="88" t="s">
        <v>230</v>
      </c>
      <c r="D1330" s="89">
        <v>2301</v>
      </c>
      <c r="F1330" s="98">
        <f t="shared" si="20"/>
        <v>2.301</v>
      </c>
      <c r="I1330" s="98">
        <v>2.301</v>
      </c>
    </row>
    <row r="1331" spans="1:9" ht="12.75" hidden="1" outlineLevel="4">
      <c r="A1331" s="85" t="s">
        <v>309</v>
      </c>
      <c r="B1331" s="88" t="s">
        <v>2431</v>
      </c>
      <c r="C1331" s="88" t="s">
        <v>2432</v>
      </c>
      <c r="D1331" s="89">
        <v>125</v>
      </c>
      <c r="F1331" s="98">
        <f t="shared" si="20"/>
        <v>0.125</v>
      </c>
      <c r="I1331" s="98">
        <v>0.125</v>
      </c>
    </row>
    <row r="1332" spans="1:9" ht="12.75" hidden="1" outlineLevel="4">
      <c r="A1332" s="85" t="s">
        <v>310</v>
      </c>
      <c r="B1332" s="88" t="s">
        <v>2434</v>
      </c>
      <c r="C1332" s="88" t="s">
        <v>2435</v>
      </c>
      <c r="D1332" s="89">
        <v>3654</v>
      </c>
      <c r="F1332" s="98">
        <f t="shared" si="20"/>
        <v>3.654</v>
      </c>
      <c r="I1332" s="98">
        <v>3.654</v>
      </c>
    </row>
    <row r="1333" spans="1:9" ht="12.75" hidden="1" outlineLevel="4">
      <c r="A1333" s="85" t="s">
        <v>311</v>
      </c>
      <c r="B1333" s="88" t="s">
        <v>2440</v>
      </c>
      <c r="C1333" s="88" t="s">
        <v>2441</v>
      </c>
      <c r="D1333" s="89">
        <v>5374</v>
      </c>
      <c r="F1333" s="98">
        <f t="shared" si="20"/>
        <v>5.374</v>
      </c>
      <c r="I1333" s="98">
        <v>5.374</v>
      </c>
    </row>
    <row r="1334" spans="1:9" ht="12.75" hidden="1" outlineLevel="4">
      <c r="A1334" s="85" t="s">
        <v>312</v>
      </c>
      <c r="B1334" s="88" t="s">
        <v>2443</v>
      </c>
      <c r="C1334" s="88" t="s">
        <v>4691</v>
      </c>
      <c r="D1334" s="89">
        <v>6534</v>
      </c>
      <c r="F1334" s="98">
        <f t="shared" si="20"/>
        <v>6.534</v>
      </c>
      <c r="I1334" s="98">
        <v>6.534</v>
      </c>
    </row>
    <row r="1335" spans="1:9" ht="12.75" hidden="1" outlineLevel="4">
      <c r="A1335" s="85" t="s">
        <v>313</v>
      </c>
      <c r="B1335" s="88" t="s">
        <v>4693</v>
      </c>
      <c r="C1335" s="88" t="s">
        <v>4694</v>
      </c>
      <c r="D1335" s="89">
        <v>5205</v>
      </c>
      <c r="F1335" s="98">
        <f t="shared" si="20"/>
        <v>5.205</v>
      </c>
      <c r="I1335" s="98">
        <v>5.205</v>
      </c>
    </row>
    <row r="1336" spans="1:9" ht="12.75" hidden="1" outlineLevel="4">
      <c r="A1336" s="85" t="s">
        <v>314</v>
      </c>
      <c r="B1336" s="88" t="s">
        <v>2562</v>
      </c>
      <c r="C1336" s="88" t="s">
        <v>2563</v>
      </c>
      <c r="D1336" s="89">
        <v>181</v>
      </c>
      <c r="F1336" s="98">
        <f t="shared" si="20"/>
        <v>0.181</v>
      </c>
      <c r="I1336" s="98">
        <v>0.181</v>
      </c>
    </row>
    <row r="1337" spans="1:9" ht="12.75" hidden="1" outlineLevel="4">
      <c r="A1337" s="85" t="s">
        <v>315</v>
      </c>
      <c r="B1337" s="88" t="s">
        <v>4702</v>
      </c>
      <c r="C1337" s="88" t="s">
        <v>4703</v>
      </c>
      <c r="D1337" s="89">
        <v>442</v>
      </c>
      <c r="F1337" s="98">
        <f t="shared" si="20"/>
        <v>0.442</v>
      </c>
      <c r="I1337" s="98">
        <v>0.442</v>
      </c>
    </row>
    <row r="1338" spans="1:9" ht="12.75" hidden="1" outlineLevel="4">
      <c r="A1338" s="85" t="s">
        <v>316</v>
      </c>
      <c r="B1338" s="88" t="s">
        <v>2483</v>
      </c>
      <c r="C1338" s="88" t="s">
        <v>2484</v>
      </c>
      <c r="D1338" s="89">
        <v>255167</v>
      </c>
      <c r="F1338" s="98">
        <f t="shared" si="20"/>
        <v>255.167</v>
      </c>
      <c r="I1338" s="98">
        <v>255.167</v>
      </c>
    </row>
    <row r="1339" spans="1:9" ht="12.75" hidden="1" outlineLevel="4">
      <c r="A1339" s="85" t="s">
        <v>317</v>
      </c>
      <c r="B1339" s="88" t="s">
        <v>318</v>
      </c>
      <c r="C1339" s="88" t="s">
        <v>319</v>
      </c>
      <c r="D1339" s="89">
        <v>546</v>
      </c>
      <c r="F1339" s="98">
        <f t="shared" si="20"/>
        <v>0.546</v>
      </c>
      <c r="I1339" s="98">
        <v>0.546</v>
      </c>
    </row>
    <row r="1340" spans="1:9" ht="12.75" hidden="1" outlineLevel="4">
      <c r="A1340" s="85" t="s">
        <v>320</v>
      </c>
      <c r="B1340" s="88" t="s">
        <v>2404</v>
      </c>
      <c r="C1340" s="88" t="s">
        <v>2405</v>
      </c>
      <c r="D1340" s="89">
        <v>21649</v>
      </c>
      <c r="F1340" s="98">
        <f t="shared" si="20"/>
        <v>21.649</v>
      </c>
      <c r="I1340" s="98">
        <v>21.649</v>
      </c>
    </row>
    <row r="1341" spans="1:9" ht="12.75" hidden="1" outlineLevel="4">
      <c r="A1341" s="85" t="s">
        <v>321</v>
      </c>
      <c r="B1341" s="88" t="s">
        <v>2407</v>
      </c>
      <c r="C1341" s="88" t="s">
        <v>2408</v>
      </c>
      <c r="D1341" s="89">
        <v>-614</v>
      </c>
      <c r="F1341" s="98">
        <f t="shared" si="20"/>
        <v>-0.614</v>
      </c>
      <c r="I1341" s="98">
        <v>-0.614</v>
      </c>
    </row>
    <row r="1342" spans="1:9" ht="12.75" hidden="1" outlineLevel="4">
      <c r="A1342" s="85" t="s">
        <v>322</v>
      </c>
      <c r="B1342" s="88" t="s">
        <v>2410</v>
      </c>
      <c r="C1342" s="88" t="s">
        <v>2411</v>
      </c>
      <c r="D1342" s="89">
        <v>771</v>
      </c>
      <c r="F1342" s="98">
        <f t="shared" si="20"/>
        <v>0.771</v>
      </c>
      <c r="I1342" s="98">
        <v>0.771</v>
      </c>
    </row>
    <row r="1343" spans="1:9" ht="12.75" hidden="1" outlineLevel="4">
      <c r="A1343" s="85" t="s">
        <v>323</v>
      </c>
      <c r="B1343" s="88" t="s">
        <v>2489</v>
      </c>
      <c r="C1343" s="88" t="s">
        <v>2490</v>
      </c>
      <c r="D1343" s="89">
        <v>33</v>
      </c>
      <c r="F1343" s="98">
        <f t="shared" si="20"/>
        <v>0.033</v>
      </c>
      <c r="I1343" s="98">
        <v>0.033</v>
      </c>
    </row>
    <row r="1344" spans="1:9" ht="12.75" hidden="1" outlineLevel="4">
      <c r="A1344" s="85" t="s">
        <v>324</v>
      </c>
      <c r="B1344" s="88" t="s">
        <v>2704</v>
      </c>
      <c r="C1344" s="88" t="s">
        <v>2705</v>
      </c>
      <c r="D1344" s="89">
        <v>26</v>
      </c>
      <c r="F1344" s="98">
        <f t="shared" si="20"/>
        <v>0.026</v>
      </c>
      <c r="I1344" s="98">
        <v>0.026</v>
      </c>
    </row>
    <row r="1345" spans="1:9" ht="12.75" hidden="1" outlineLevel="4">
      <c r="A1345" s="85" t="s">
        <v>325</v>
      </c>
      <c r="B1345" s="88" t="s">
        <v>2393</v>
      </c>
      <c r="C1345" s="88" t="s">
        <v>2394</v>
      </c>
      <c r="D1345" s="89">
        <v>990</v>
      </c>
      <c r="F1345" s="98">
        <f t="shared" si="20"/>
        <v>0.99</v>
      </c>
      <c r="I1345" s="98">
        <v>0.99</v>
      </c>
    </row>
    <row r="1346" spans="1:9" ht="12.75" hidden="1" outlineLevel="4">
      <c r="A1346" s="85" t="s">
        <v>326</v>
      </c>
      <c r="B1346" s="88" t="s">
        <v>5116</v>
      </c>
      <c r="C1346" s="88" t="s">
        <v>5117</v>
      </c>
      <c r="D1346" s="89">
        <v>176</v>
      </c>
      <c r="F1346" s="98">
        <f t="shared" si="20"/>
        <v>0.176</v>
      </c>
      <c r="I1346" s="98">
        <v>0.176</v>
      </c>
    </row>
    <row r="1347" spans="1:9" ht="12.75" hidden="1" outlineLevel="4">
      <c r="A1347" s="85" t="s">
        <v>327</v>
      </c>
      <c r="B1347" s="88" t="s">
        <v>2607</v>
      </c>
      <c r="C1347" s="88" t="s">
        <v>2608</v>
      </c>
      <c r="D1347" s="89">
        <v>377</v>
      </c>
      <c r="F1347" s="98">
        <f t="shared" si="20"/>
        <v>0.377</v>
      </c>
      <c r="I1347" s="98">
        <v>0.377</v>
      </c>
    </row>
    <row r="1348" spans="1:9" ht="12.75" hidden="1" outlineLevel="4">
      <c r="A1348" s="85" t="s">
        <v>328</v>
      </c>
      <c r="B1348" s="88" t="s">
        <v>2419</v>
      </c>
      <c r="C1348" s="88" t="s">
        <v>2420</v>
      </c>
      <c r="D1348" s="89">
        <v>323</v>
      </c>
      <c r="F1348" s="98">
        <f t="shared" si="20"/>
        <v>0.323</v>
      </c>
      <c r="I1348" s="98">
        <v>0.323</v>
      </c>
    </row>
    <row r="1349" spans="1:9" ht="12.75" hidden="1" outlineLevel="4">
      <c r="A1349" s="85" t="s">
        <v>329</v>
      </c>
      <c r="B1349" s="88" t="s">
        <v>2581</v>
      </c>
      <c r="C1349" s="88" t="s">
        <v>2582</v>
      </c>
      <c r="D1349" s="89">
        <v>48627</v>
      </c>
      <c r="F1349" s="98">
        <f t="shared" si="20"/>
        <v>48.627</v>
      </c>
      <c r="I1349" s="98">
        <v>48.627</v>
      </c>
    </row>
    <row r="1350" spans="1:9" ht="12.75" hidden="1" outlineLevel="4">
      <c r="A1350" s="85" t="s">
        <v>330</v>
      </c>
      <c r="B1350" s="88" t="s">
        <v>5097</v>
      </c>
      <c r="C1350" s="88" t="s">
        <v>5098</v>
      </c>
      <c r="D1350" s="89">
        <v>10972</v>
      </c>
      <c r="F1350" s="98">
        <f aca="true" t="shared" si="21" ref="F1350:F1413">D1350/1000</f>
        <v>10.972</v>
      </c>
      <c r="I1350" s="98">
        <v>10.972</v>
      </c>
    </row>
    <row r="1351" spans="1:9" ht="12.75" hidden="1" outlineLevel="4">
      <c r="A1351" s="85" t="s">
        <v>331</v>
      </c>
      <c r="B1351" s="88" t="s">
        <v>3284</v>
      </c>
      <c r="C1351" s="88" t="s">
        <v>3285</v>
      </c>
      <c r="D1351" s="89">
        <v>15</v>
      </c>
      <c r="F1351" s="98">
        <f t="shared" si="21"/>
        <v>0.015</v>
      </c>
      <c r="I1351" s="98">
        <v>0.015</v>
      </c>
    </row>
    <row r="1352" spans="1:9" ht="12.75" hidden="1" outlineLevel="4">
      <c r="A1352" s="85" t="s">
        <v>332</v>
      </c>
      <c r="B1352" s="88" t="s">
        <v>2756</v>
      </c>
      <c r="C1352" s="88" t="s">
        <v>2757</v>
      </c>
      <c r="D1352" s="89">
        <v>238</v>
      </c>
      <c r="F1352" s="98">
        <f t="shared" si="21"/>
        <v>0.238</v>
      </c>
      <c r="I1352" s="98">
        <v>0.238</v>
      </c>
    </row>
    <row r="1353" spans="1:9" ht="12.75" hidden="1" outlineLevel="4">
      <c r="A1353" s="85" t="s">
        <v>333</v>
      </c>
      <c r="B1353" s="88" t="s">
        <v>2779</v>
      </c>
      <c r="C1353" s="88" t="s">
        <v>2780</v>
      </c>
      <c r="D1353" s="89">
        <v>1475</v>
      </c>
      <c r="F1353" s="98">
        <f t="shared" si="21"/>
        <v>1.475</v>
      </c>
      <c r="I1353" s="98">
        <v>1.475</v>
      </c>
    </row>
    <row r="1354" spans="1:9" ht="12.75" hidden="1" outlineLevel="4">
      <c r="A1354" s="85" t="s">
        <v>334</v>
      </c>
      <c r="B1354" s="88" t="s">
        <v>335</v>
      </c>
      <c r="C1354" s="88" t="s">
        <v>336</v>
      </c>
      <c r="D1354" s="89">
        <v>3161</v>
      </c>
      <c r="F1354" s="98">
        <f t="shared" si="21"/>
        <v>3.161</v>
      </c>
      <c r="I1354" s="98">
        <v>3.161</v>
      </c>
    </row>
    <row r="1355" spans="1:9" ht="12.75" hidden="1" outlineLevel="4">
      <c r="A1355" s="85" t="s">
        <v>337</v>
      </c>
      <c r="B1355" s="88" t="s">
        <v>2507</v>
      </c>
      <c r="C1355" s="88" t="s">
        <v>2508</v>
      </c>
      <c r="D1355" s="89">
        <v>1701</v>
      </c>
      <c r="F1355" s="98">
        <f t="shared" si="21"/>
        <v>1.701</v>
      </c>
      <c r="I1355" s="98">
        <v>1.701</v>
      </c>
    </row>
    <row r="1356" spans="1:9" ht="12.75" hidden="1" outlineLevel="4">
      <c r="A1356" s="85" t="s">
        <v>338</v>
      </c>
      <c r="B1356" s="88" t="s">
        <v>2510</v>
      </c>
      <c r="C1356" s="88" t="s">
        <v>2511</v>
      </c>
      <c r="D1356" s="89">
        <v>3245</v>
      </c>
      <c r="F1356" s="98">
        <f t="shared" si="21"/>
        <v>3.245</v>
      </c>
      <c r="I1356" s="98">
        <v>3.245</v>
      </c>
    </row>
    <row r="1357" spans="1:9" ht="12.75" hidden="1" outlineLevel="4">
      <c r="A1357" s="85" t="s">
        <v>339</v>
      </c>
      <c r="B1357" s="88" t="s">
        <v>2513</v>
      </c>
      <c r="C1357" s="88" t="s">
        <v>2514</v>
      </c>
      <c r="D1357" s="89">
        <v>3625</v>
      </c>
      <c r="F1357" s="98">
        <f t="shared" si="21"/>
        <v>3.625</v>
      </c>
      <c r="I1357" s="98">
        <v>3.625</v>
      </c>
    </row>
    <row r="1358" spans="1:9" ht="12.75" hidden="1" outlineLevel="4">
      <c r="A1358" s="85" t="s">
        <v>340</v>
      </c>
      <c r="B1358" s="88" t="s">
        <v>2516</v>
      </c>
      <c r="C1358" s="88" t="s">
        <v>2517</v>
      </c>
      <c r="D1358" s="89">
        <v>1387</v>
      </c>
      <c r="F1358" s="98">
        <f t="shared" si="21"/>
        <v>1.387</v>
      </c>
      <c r="I1358" s="98">
        <v>1.387</v>
      </c>
    </row>
    <row r="1359" spans="1:9" ht="12.75" hidden="1" outlineLevel="4">
      <c r="A1359" s="85" t="s">
        <v>341</v>
      </c>
      <c r="B1359" s="88" t="s">
        <v>2437</v>
      </c>
      <c r="C1359" s="88" t="s">
        <v>2438</v>
      </c>
      <c r="D1359" s="89">
        <v>3191</v>
      </c>
      <c r="F1359" s="98">
        <f t="shared" si="21"/>
        <v>3.191</v>
      </c>
      <c r="I1359" s="98">
        <v>3.191</v>
      </c>
    </row>
    <row r="1360" spans="1:9" ht="12.75" hidden="1" outlineLevel="4">
      <c r="A1360" s="85" t="s">
        <v>342</v>
      </c>
      <c r="B1360" s="88" t="s">
        <v>2519</v>
      </c>
      <c r="C1360" s="88" t="s">
        <v>2520</v>
      </c>
      <c r="D1360" s="89">
        <v>18669</v>
      </c>
      <c r="F1360" s="98">
        <f t="shared" si="21"/>
        <v>18.669</v>
      </c>
      <c r="I1360" s="98">
        <v>18.669</v>
      </c>
    </row>
    <row r="1361" spans="1:9" ht="12.75" hidden="1" outlineLevel="4">
      <c r="A1361" s="85" t="s">
        <v>343</v>
      </c>
      <c r="B1361" s="88" t="s">
        <v>4696</v>
      </c>
      <c r="C1361" s="88" t="s">
        <v>4697</v>
      </c>
      <c r="D1361" s="89">
        <v>11292</v>
      </c>
      <c r="F1361" s="98">
        <f t="shared" si="21"/>
        <v>11.292</v>
      </c>
      <c r="I1361" s="98">
        <v>11.292</v>
      </c>
    </row>
    <row r="1362" spans="1:9" ht="12.75" hidden="1" outlineLevel="4">
      <c r="A1362" s="85" t="s">
        <v>344</v>
      </c>
      <c r="B1362" s="88" t="s">
        <v>4699</v>
      </c>
      <c r="C1362" s="88" t="s">
        <v>4700</v>
      </c>
      <c r="D1362" s="89">
        <v>1141</v>
      </c>
      <c r="F1362" s="98">
        <f t="shared" si="21"/>
        <v>1.141</v>
      </c>
      <c r="I1362" s="98">
        <v>1.141</v>
      </c>
    </row>
    <row r="1363" spans="1:9" ht="12.75" hidden="1" outlineLevel="4">
      <c r="A1363" s="85" t="s">
        <v>345</v>
      </c>
      <c r="B1363" s="88" t="s">
        <v>2480</v>
      </c>
      <c r="C1363" s="88" t="s">
        <v>2481</v>
      </c>
      <c r="D1363" s="89">
        <v>-36804</v>
      </c>
      <c r="F1363" s="98">
        <f t="shared" si="21"/>
        <v>-36.804</v>
      </c>
      <c r="I1363" s="98">
        <v>-36.804</v>
      </c>
    </row>
    <row r="1364" spans="1:9" ht="12.75" hidden="1" outlineLevel="3" collapsed="1">
      <c r="A1364" s="85" t="s">
        <v>2398</v>
      </c>
      <c r="B1364" s="90" t="s">
        <v>346</v>
      </c>
      <c r="C1364" s="90" t="s">
        <v>347</v>
      </c>
      <c r="D1364" s="91">
        <v>454176</v>
      </c>
      <c r="F1364" s="98">
        <f t="shared" si="21"/>
        <v>454.176</v>
      </c>
      <c r="I1364" s="98">
        <v>454.176</v>
      </c>
    </row>
    <row r="1365" spans="1:9" ht="12.75" outlineLevel="2" collapsed="1">
      <c r="A1365" s="85" t="s">
        <v>2401</v>
      </c>
      <c r="B1365" s="90" t="s">
        <v>348</v>
      </c>
      <c r="C1365" s="90" t="s">
        <v>349</v>
      </c>
      <c r="D1365" s="91">
        <v>606371</v>
      </c>
      <c r="F1365" s="98">
        <f t="shared" si="21"/>
        <v>606.371</v>
      </c>
      <c r="I1365" s="98">
        <v>606.371</v>
      </c>
    </row>
    <row r="1366" spans="1:9" ht="12.75" hidden="1" outlineLevel="4">
      <c r="A1366" s="85" t="s">
        <v>350</v>
      </c>
      <c r="B1366" s="88" t="s">
        <v>351</v>
      </c>
      <c r="C1366" s="88" t="s">
        <v>352</v>
      </c>
      <c r="D1366" s="89">
        <v>10000</v>
      </c>
      <c r="F1366" s="98">
        <f t="shared" si="21"/>
        <v>10</v>
      </c>
      <c r="I1366" s="98">
        <v>10</v>
      </c>
    </row>
    <row r="1367" spans="1:9" ht="12.75" hidden="1" outlineLevel="4">
      <c r="A1367" s="85" t="s">
        <v>353</v>
      </c>
      <c r="B1367" s="88" t="s">
        <v>354</v>
      </c>
      <c r="C1367" s="88" t="s">
        <v>355</v>
      </c>
      <c r="D1367" s="89">
        <v>5000</v>
      </c>
      <c r="F1367" s="98">
        <f t="shared" si="21"/>
        <v>5</v>
      </c>
      <c r="I1367" s="98">
        <v>5</v>
      </c>
    </row>
    <row r="1368" spans="1:9" ht="12.75" hidden="1" outlineLevel="4">
      <c r="A1368" s="85" t="s">
        <v>356</v>
      </c>
      <c r="B1368" s="88" t="s">
        <v>357</v>
      </c>
      <c r="C1368" s="88" t="s">
        <v>358</v>
      </c>
      <c r="D1368" s="89">
        <v>240000</v>
      </c>
      <c r="F1368" s="98">
        <f t="shared" si="21"/>
        <v>240</v>
      </c>
      <c r="I1368" s="98">
        <v>240</v>
      </c>
    </row>
    <row r="1369" spans="1:9" ht="12.75" hidden="1" outlineLevel="4">
      <c r="A1369" s="85" t="s">
        <v>359</v>
      </c>
      <c r="B1369" s="88" t="s">
        <v>2431</v>
      </c>
      <c r="C1369" s="88" t="s">
        <v>2432</v>
      </c>
      <c r="D1369" s="89">
        <v>9472</v>
      </c>
      <c r="F1369" s="98">
        <f t="shared" si="21"/>
        <v>9.472</v>
      </c>
      <c r="I1369" s="98">
        <v>9.472</v>
      </c>
    </row>
    <row r="1370" spans="1:9" ht="12.75" hidden="1" outlineLevel="4">
      <c r="A1370" s="85" t="s">
        <v>360</v>
      </c>
      <c r="B1370" s="88" t="s">
        <v>361</v>
      </c>
      <c r="C1370" s="88" t="s">
        <v>362</v>
      </c>
      <c r="D1370" s="89">
        <v>20000</v>
      </c>
      <c r="F1370" s="98">
        <f t="shared" si="21"/>
        <v>20</v>
      </c>
      <c r="I1370" s="98">
        <v>20</v>
      </c>
    </row>
    <row r="1371" spans="1:9" ht="12.75" hidden="1" outlineLevel="4">
      <c r="A1371" s="85" t="s">
        <v>363</v>
      </c>
      <c r="B1371" s="88" t="s">
        <v>5183</v>
      </c>
      <c r="C1371" s="88" t="s">
        <v>5184</v>
      </c>
      <c r="D1371" s="89">
        <v>-100000</v>
      </c>
      <c r="F1371" s="98">
        <f t="shared" si="21"/>
        <v>-100</v>
      </c>
      <c r="I1371" s="98">
        <v>-100</v>
      </c>
    </row>
    <row r="1372" spans="1:9" ht="12.75" hidden="1" outlineLevel="4">
      <c r="A1372" s="85" t="s">
        <v>364</v>
      </c>
      <c r="B1372" s="88" t="s">
        <v>4693</v>
      </c>
      <c r="C1372" s="88" t="s">
        <v>4694</v>
      </c>
      <c r="D1372" s="89">
        <v>8276</v>
      </c>
      <c r="F1372" s="98">
        <f t="shared" si="21"/>
        <v>8.276</v>
      </c>
      <c r="I1372" s="98">
        <v>8.276</v>
      </c>
    </row>
    <row r="1373" spans="1:9" ht="12.75" hidden="1" outlineLevel="4">
      <c r="A1373" s="85" t="s">
        <v>365</v>
      </c>
      <c r="B1373" s="88" t="s">
        <v>366</v>
      </c>
      <c r="C1373" s="88" t="s">
        <v>3093</v>
      </c>
      <c r="D1373" s="89">
        <v>-20000</v>
      </c>
      <c r="F1373" s="98">
        <f t="shared" si="21"/>
        <v>-20</v>
      </c>
      <c r="I1373" s="98">
        <v>-20</v>
      </c>
    </row>
    <row r="1374" spans="1:9" ht="12.75" hidden="1" outlineLevel="4">
      <c r="A1374" s="85" t="s">
        <v>367</v>
      </c>
      <c r="B1374" s="88" t="s">
        <v>2489</v>
      </c>
      <c r="C1374" s="88" t="s">
        <v>2490</v>
      </c>
      <c r="D1374" s="89">
        <v>50</v>
      </c>
      <c r="F1374" s="98">
        <f t="shared" si="21"/>
        <v>0.05</v>
      </c>
      <c r="I1374" s="98">
        <v>0.05</v>
      </c>
    </row>
    <row r="1375" spans="1:9" ht="12.75" hidden="1" outlineLevel="4">
      <c r="A1375" s="85" t="s">
        <v>368</v>
      </c>
      <c r="B1375" s="88" t="s">
        <v>369</v>
      </c>
      <c r="C1375" s="88" t="s">
        <v>370</v>
      </c>
      <c r="D1375" s="89">
        <v>105000</v>
      </c>
      <c r="F1375" s="98">
        <f t="shared" si="21"/>
        <v>105</v>
      </c>
      <c r="I1375" s="98">
        <v>105</v>
      </c>
    </row>
    <row r="1376" spans="1:9" ht="12.75" hidden="1" outlineLevel="4">
      <c r="A1376" s="85" t="s">
        <v>371</v>
      </c>
      <c r="B1376" s="88" t="s">
        <v>372</v>
      </c>
      <c r="C1376" s="88" t="s">
        <v>373</v>
      </c>
      <c r="D1376" s="89">
        <v>10000</v>
      </c>
      <c r="F1376" s="98">
        <f t="shared" si="21"/>
        <v>10</v>
      </c>
      <c r="I1376" s="98">
        <v>10</v>
      </c>
    </row>
    <row r="1377" spans="1:9" ht="12.75" hidden="1" outlineLevel="4">
      <c r="A1377" s="85" t="s">
        <v>374</v>
      </c>
      <c r="B1377" s="88" t="s">
        <v>2562</v>
      </c>
      <c r="C1377" s="88" t="s">
        <v>2563</v>
      </c>
      <c r="D1377" s="89">
        <v>1225</v>
      </c>
      <c r="F1377" s="98">
        <f t="shared" si="21"/>
        <v>1.225</v>
      </c>
      <c r="I1377" s="98">
        <v>1.225</v>
      </c>
    </row>
    <row r="1378" spans="1:9" ht="12.75" hidden="1" outlineLevel="3" collapsed="1">
      <c r="A1378" s="85" t="s">
        <v>2398</v>
      </c>
      <c r="B1378" s="90" t="s">
        <v>375</v>
      </c>
      <c r="C1378" s="90" t="s">
        <v>376</v>
      </c>
      <c r="D1378" s="91">
        <v>289023</v>
      </c>
      <c r="F1378" s="98">
        <f t="shared" si="21"/>
        <v>289.023</v>
      </c>
      <c r="I1378" s="98">
        <v>289.023</v>
      </c>
    </row>
    <row r="1379" spans="1:9" ht="12.75" hidden="1" outlineLevel="4">
      <c r="A1379" s="85" t="s">
        <v>6156</v>
      </c>
      <c r="B1379" s="88" t="s">
        <v>2483</v>
      </c>
      <c r="C1379" s="88" t="s">
        <v>2484</v>
      </c>
      <c r="D1379" s="89">
        <v>293257</v>
      </c>
      <c r="F1379" s="98">
        <f t="shared" si="21"/>
        <v>293.257</v>
      </c>
      <c r="I1379" s="98">
        <v>293.257</v>
      </c>
    </row>
    <row r="1380" spans="1:9" ht="12.75" hidden="1" outlineLevel="4">
      <c r="A1380" s="85" t="s">
        <v>6157</v>
      </c>
      <c r="B1380" s="88" t="s">
        <v>5089</v>
      </c>
      <c r="C1380" s="88" t="s">
        <v>5090</v>
      </c>
      <c r="D1380" s="89">
        <v>8715</v>
      </c>
      <c r="F1380" s="98">
        <f t="shared" si="21"/>
        <v>8.715</v>
      </c>
      <c r="I1380" s="98">
        <v>8.715</v>
      </c>
    </row>
    <row r="1381" spans="1:9" ht="12.75" hidden="1" outlineLevel="4">
      <c r="A1381" s="85" t="s">
        <v>6158</v>
      </c>
      <c r="B1381" s="88" t="s">
        <v>6159</v>
      </c>
      <c r="C1381" s="88" t="s">
        <v>6160</v>
      </c>
      <c r="D1381" s="89">
        <v>5292</v>
      </c>
      <c r="F1381" s="98">
        <f t="shared" si="21"/>
        <v>5.292</v>
      </c>
      <c r="I1381" s="98">
        <v>5.292</v>
      </c>
    </row>
    <row r="1382" spans="1:9" ht="12.75" hidden="1" outlineLevel="4">
      <c r="A1382" s="85" t="s">
        <v>6161</v>
      </c>
      <c r="B1382" s="88" t="s">
        <v>2486</v>
      </c>
      <c r="C1382" s="88" t="s">
        <v>2487</v>
      </c>
      <c r="D1382" s="89">
        <v>53773</v>
      </c>
      <c r="F1382" s="98">
        <f t="shared" si="21"/>
        <v>53.773</v>
      </c>
      <c r="I1382" s="98">
        <v>53.773</v>
      </c>
    </row>
    <row r="1383" spans="1:9" ht="12.75" hidden="1" outlineLevel="4">
      <c r="A1383" s="85" t="s">
        <v>6162</v>
      </c>
      <c r="B1383" s="88" t="s">
        <v>2410</v>
      </c>
      <c r="C1383" s="88" t="s">
        <v>2411</v>
      </c>
      <c r="D1383" s="89">
        <v>493</v>
      </c>
      <c r="F1383" s="98">
        <f t="shared" si="21"/>
        <v>0.493</v>
      </c>
      <c r="I1383" s="98">
        <v>0.493</v>
      </c>
    </row>
    <row r="1384" spans="1:9" ht="12.75" hidden="1" outlineLevel="4">
      <c r="A1384" s="85" t="s">
        <v>6163</v>
      </c>
      <c r="B1384" s="88" t="s">
        <v>2413</v>
      </c>
      <c r="C1384" s="88" t="s">
        <v>2414</v>
      </c>
      <c r="D1384" s="89">
        <v>-737</v>
      </c>
      <c r="F1384" s="98">
        <f t="shared" si="21"/>
        <v>-0.737</v>
      </c>
      <c r="I1384" s="98">
        <v>-0.737</v>
      </c>
    </row>
    <row r="1385" spans="1:9" ht="12.75" hidden="1" outlineLevel="4">
      <c r="A1385" s="85" t="s">
        <v>6164</v>
      </c>
      <c r="B1385" s="88" t="s">
        <v>6165</v>
      </c>
      <c r="C1385" s="88" t="s">
        <v>6166</v>
      </c>
      <c r="D1385" s="89">
        <v>25000</v>
      </c>
      <c r="F1385" s="98">
        <f t="shared" si="21"/>
        <v>25</v>
      </c>
      <c r="I1385" s="98">
        <v>25</v>
      </c>
    </row>
    <row r="1386" spans="1:9" ht="12.75" hidden="1" outlineLevel="4">
      <c r="A1386" s="85" t="s">
        <v>6167</v>
      </c>
      <c r="B1386" s="88" t="s">
        <v>3156</v>
      </c>
      <c r="C1386" s="88" t="s">
        <v>3157</v>
      </c>
      <c r="D1386" s="89">
        <v>1000</v>
      </c>
      <c r="F1386" s="98">
        <f t="shared" si="21"/>
        <v>1</v>
      </c>
      <c r="I1386" s="98">
        <v>1</v>
      </c>
    </row>
    <row r="1387" spans="1:9" ht="12.75" hidden="1" outlineLevel="4">
      <c r="A1387" s="85" t="s">
        <v>6168</v>
      </c>
      <c r="B1387" s="88" t="s">
        <v>3159</v>
      </c>
      <c r="C1387" s="88" t="s">
        <v>3160</v>
      </c>
      <c r="D1387" s="89">
        <v>15000</v>
      </c>
      <c r="F1387" s="98">
        <f t="shared" si="21"/>
        <v>15</v>
      </c>
      <c r="I1387" s="98">
        <v>15</v>
      </c>
    </row>
    <row r="1388" spans="1:9" ht="12.75" hidden="1" outlineLevel="4">
      <c r="A1388" s="85" t="s">
        <v>6169</v>
      </c>
      <c r="B1388" s="88" t="s">
        <v>1175</v>
      </c>
      <c r="C1388" s="88" t="s">
        <v>1176</v>
      </c>
      <c r="D1388" s="89">
        <v>5000</v>
      </c>
      <c r="F1388" s="98">
        <f t="shared" si="21"/>
        <v>5</v>
      </c>
      <c r="I1388" s="98">
        <v>5</v>
      </c>
    </row>
    <row r="1389" spans="1:9" ht="12.75" hidden="1" outlineLevel="4">
      <c r="A1389" s="85" t="s">
        <v>6170</v>
      </c>
      <c r="B1389" s="88" t="s">
        <v>2431</v>
      </c>
      <c r="C1389" s="88" t="s">
        <v>2432</v>
      </c>
      <c r="D1389" s="89">
        <v>38962</v>
      </c>
      <c r="F1389" s="98">
        <f t="shared" si="21"/>
        <v>38.962</v>
      </c>
      <c r="I1389" s="98">
        <v>38.962</v>
      </c>
    </row>
    <row r="1390" spans="1:9" ht="12.75" hidden="1" outlineLevel="4">
      <c r="A1390" s="85" t="s">
        <v>6171</v>
      </c>
      <c r="B1390" s="88" t="s">
        <v>361</v>
      </c>
      <c r="C1390" s="88" t="s">
        <v>362</v>
      </c>
      <c r="D1390" s="89">
        <v>55000</v>
      </c>
      <c r="F1390" s="98">
        <f t="shared" si="21"/>
        <v>55</v>
      </c>
      <c r="I1390" s="98">
        <v>55</v>
      </c>
    </row>
    <row r="1391" spans="1:9" ht="12.75" hidden="1" outlineLevel="4">
      <c r="A1391" s="85" t="s">
        <v>6172</v>
      </c>
      <c r="B1391" s="88" t="s">
        <v>2510</v>
      </c>
      <c r="C1391" s="88" t="s">
        <v>2511</v>
      </c>
      <c r="D1391" s="89">
        <v>5409</v>
      </c>
      <c r="F1391" s="98">
        <f t="shared" si="21"/>
        <v>5.409</v>
      </c>
      <c r="I1391" s="98">
        <v>5.409</v>
      </c>
    </row>
    <row r="1392" spans="1:9" ht="12.75" hidden="1" outlineLevel="4">
      <c r="A1392" s="85" t="s">
        <v>6173</v>
      </c>
      <c r="B1392" s="88" t="s">
        <v>2434</v>
      </c>
      <c r="C1392" s="88" t="s">
        <v>2435</v>
      </c>
      <c r="D1392" s="89">
        <v>6090</v>
      </c>
      <c r="F1392" s="98">
        <f t="shared" si="21"/>
        <v>6.09</v>
      </c>
      <c r="I1392" s="98">
        <v>6.09</v>
      </c>
    </row>
    <row r="1393" spans="1:9" ht="12.75" hidden="1" outlineLevel="4">
      <c r="A1393" s="85" t="s">
        <v>403</v>
      </c>
      <c r="B1393" s="88" t="s">
        <v>2437</v>
      </c>
      <c r="C1393" s="88" t="s">
        <v>2438</v>
      </c>
      <c r="D1393" s="89">
        <v>5319</v>
      </c>
      <c r="F1393" s="98">
        <f t="shared" si="21"/>
        <v>5.319</v>
      </c>
      <c r="I1393" s="98">
        <v>5.319</v>
      </c>
    </row>
    <row r="1394" spans="1:9" ht="12.75" hidden="1" outlineLevel="4">
      <c r="A1394" s="85" t="s">
        <v>404</v>
      </c>
      <c r="B1394" s="88" t="s">
        <v>2440</v>
      </c>
      <c r="C1394" s="88" t="s">
        <v>2441</v>
      </c>
      <c r="D1394" s="89">
        <v>8955</v>
      </c>
      <c r="F1394" s="98">
        <f t="shared" si="21"/>
        <v>8.955</v>
      </c>
      <c r="I1394" s="98">
        <v>8.955</v>
      </c>
    </row>
    <row r="1395" spans="1:9" ht="12.75" hidden="1" outlineLevel="4">
      <c r="A1395" s="85" t="s">
        <v>405</v>
      </c>
      <c r="B1395" s="88" t="s">
        <v>2443</v>
      </c>
      <c r="C1395" s="88" t="s">
        <v>4691</v>
      </c>
      <c r="D1395" s="89">
        <v>10890</v>
      </c>
      <c r="F1395" s="98">
        <f t="shared" si="21"/>
        <v>10.89</v>
      </c>
      <c r="I1395" s="98">
        <v>10.89</v>
      </c>
    </row>
    <row r="1396" spans="1:9" ht="12.75" hidden="1" outlineLevel="4">
      <c r="A1396" s="85" t="s">
        <v>406</v>
      </c>
      <c r="B1396" s="88" t="s">
        <v>4693</v>
      </c>
      <c r="C1396" s="88" t="s">
        <v>4694</v>
      </c>
      <c r="D1396" s="89">
        <v>11672</v>
      </c>
      <c r="F1396" s="98">
        <f t="shared" si="21"/>
        <v>11.672</v>
      </c>
      <c r="I1396" s="98">
        <v>11.672</v>
      </c>
    </row>
    <row r="1397" spans="1:9" ht="12.75" hidden="1" outlineLevel="4">
      <c r="A1397" s="85" t="s">
        <v>407</v>
      </c>
      <c r="B1397" s="88" t="s">
        <v>4696</v>
      </c>
      <c r="C1397" s="88" t="s">
        <v>4697</v>
      </c>
      <c r="D1397" s="89">
        <v>18627</v>
      </c>
      <c r="F1397" s="98">
        <f t="shared" si="21"/>
        <v>18.627</v>
      </c>
      <c r="I1397" s="98">
        <v>18.627</v>
      </c>
    </row>
    <row r="1398" spans="1:9" ht="12.75" hidden="1" outlineLevel="4">
      <c r="A1398" s="85" t="s">
        <v>408</v>
      </c>
      <c r="B1398" s="88" t="s">
        <v>4699</v>
      </c>
      <c r="C1398" s="88" t="s">
        <v>4700</v>
      </c>
      <c r="D1398" s="89">
        <v>1902</v>
      </c>
      <c r="F1398" s="98">
        <f t="shared" si="21"/>
        <v>1.902</v>
      </c>
      <c r="I1398" s="98">
        <v>1.902</v>
      </c>
    </row>
    <row r="1399" spans="1:9" ht="12.75" hidden="1" outlineLevel="4">
      <c r="A1399" s="85" t="s">
        <v>409</v>
      </c>
      <c r="B1399" s="88" t="s">
        <v>366</v>
      </c>
      <c r="C1399" s="88" t="s">
        <v>3093</v>
      </c>
      <c r="D1399" s="89">
        <v>-1152000</v>
      </c>
      <c r="F1399" s="98">
        <f t="shared" si="21"/>
        <v>-1152</v>
      </c>
      <c r="I1399" s="98">
        <v>-1152</v>
      </c>
    </row>
    <row r="1400" spans="1:9" ht="12.75" hidden="1" outlineLevel="4">
      <c r="A1400" s="85" t="s">
        <v>410</v>
      </c>
      <c r="B1400" s="88" t="s">
        <v>2404</v>
      </c>
      <c r="C1400" s="88" t="s">
        <v>2405</v>
      </c>
      <c r="D1400" s="89">
        <v>21463</v>
      </c>
      <c r="F1400" s="98">
        <f t="shared" si="21"/>
        <v>21.463</v>
      </c>
      <c r="I1400" s="98">
        <v>21.463</v>
      </c>
    </row>
    <row r="1401" spans="1:9" ht="12.75" hidden="1" outlineLevel="4">
      <c r="A1401" s="85" t="s">
        <v>411</v>
      </c>
      <c r="B1401" s="88" t="s">
        <v>2407</v>
      </c>
      <c r="C1401" s="88" t="s">
        <v>2408</v>
      </c>
      <c r="D1401" s="89">
        <v>-701</v>
      </c>
      <c r="F1401" s="98">
        <f t="shared" si="21"/>
        <v>-0.701</v>
      </c>
      <c r="I1401" s="98">
        <v>-0.701</v>
      </c>
    </row>
    <row r="1402" spans="1:9" ht="12.75" hidden="1" outlineLevel="4">
      <c r="A1402" s="85" t="s">
        <v>412</v>
      </c>
      <c r="B1402" s="88" t="s">
        <v>2572</v>
      </c>
      <c r="C1402" s="88" t="s">
        <v>2573</v>
      </c>
      <c r="D1402" s="89">
        <v>46000</v>
      </c>
      <c r="F1402" s="98">
        <f t="shared" si="21"/>
        <v>46</v>
      </c>
      <c r="I1402" s="98">
        <v>46</v>
      </c>
    </row>
    <row r="1403" spans="1:9" ht="12.75" hidden="1" outlineLevel="4">
      <c r="A1403" s="85" t="s">
        <v>413</v>
      </c>
      <c r="B1403" s="88" t="s">
        <v>6360</v>
      </c>
      <c r="C1403" s="88" t="s">
        <v>6361</v>
      </c>
      <c r="D1403" s="89">
        <v>40800</v>
      </c>
      <c r="F1403" s="98">
        <f t="shared" si="21"/>
        <v>40.8</v>
      </c>
      <c r="I1403" s="98">
        <v>40.8</v>
      </c>
    </row>
    <row r="1404" spans="1:9" ht="12.75" hidden="1" outlineLevel="4">
      <c r="A1404" s="85" t="s">
        <v>414</v>
      </c>
      <c r="B1404" s="88" t="s">
        <v>2645</v>
      </c>
      <c r="C1404" s="88" t="s">
        <v>2646</v>
      </c>
      <c r="D1404" s="89">
        <v>15000</v>
      </c>
      <c r="F1404" s="98">
        <f t="shared" si="21"/>
        <v>15</v>
      </c>
      <c r="I1404" s="98">
        <v>15</v>
      </c>
    </row>
    <row r="1405" spans="1:9" ht="12.75" hidden="1" outlineLevel="4">
      <c r="A1405" s="85" t="s">
        <v>415</v>
      </c>
      <c r="B1405" s="88" t="s">
        <v>2704</v>
      </c>
      <c r="C1405" s="88" t="s">
        <v>2705</v>
      </c>
      <c r="D1405" s="89">
        <v>100</v>
      </c>
      <c r="F1405" s="98">
        <f t="shared" si="21"/>
        <v>0.1</v>
      </c>
      <c r="I1405" s="98">
        <v>0.1</v>
      </c>
    </row>
    <row r="1406" spans="1:9" ht="12.75" hidden="1" outlineLevel="4">
      <c r="A1406" s="85" t="s">
        <v>416</v>
      </c>
      <c r="B1406" s="88" t="s">
        <v>2504</v>
      </c>
      <c r="C1406" s="88" t="s">
        <v>2505</v>
      </c>
      <c r="D1406" s="89">
        <v>2000</v>
      </c>
      <c r="F1406" s="98">
        <f t="shared" si="21"/>
        <v>2</v>
      </c>
      <c r="I1406" s="98">
        <v>2</v>
      </c>
    </row>
    <row r="1407" spans="1:9" ht="12.75" hidden="1" outlineLevel="4">
      <c r="A1407" s="85" t="s">
        <v>417</v>
      </c>
      <c r="B1407" s="88" t="s">
        <v>418</v>
      </c>
      <c r="C1407" s="88" t="s">
        <v>419</v>
      </c>
      <c r="D1407" s="89">
        <v>100000</v>
      </c>
      <c r="F1407" s="98">
        <f t="shared" si="21"/>
        <v>100</v>
      </c>
      <c r="I1407" s="98">
        <v>100</v>
      </c>
    </row>
    <row r="1408" spans="1:9" ht="12.75" hidden="1" outlineLevel="4">
      <c r="A1408" s="85" t="s">
        <v>420</v>
      </c>
      <c r="B1408" s="88" t="s">
        <v>421</v>
      </c>
      <c r="C1408" s="88" t="s">
        <v>422</v>
      </c>
      <c r="D1408" s="89">
        <v>988000</v>
      </c>
      <c r="F1408" s="98">
        <f t="shared" si="21"/>
        <v>988</v>
      </c>
      <c r="I1408" s="98">
        <v>988</v>
      </c>
    </row>
    <row r="1409" spans="1:9" ht="12.75" hidden="1" outlineLevel="4">
      <c r="A1409" s="85" t="s">
        <v>423</v>
      </c>
      <c r="B1409" s="88" t="s">
        <v>2507</v>
      </c>
      <c r="C1409" s="88" t="s">
        <v>2508</v>
      </c>
      <c r="D1409" s="89">
        <v>2836</v>
      </c>
      <c r="F1409" s="98">
        <f t="shared" si="21"/>
        <v>2.836</v>
      </c>
      <c r="I1409" s="98">
        <v>2.836</v>
      </c>
    </row>
    <row r="1410" spans="1:9" ht="12.75" hidden="1" outlineLevel="4">
      <c r="A1410" s="85" t="s">
        <v>424</v>
      </c>
      <c r="B1410" s="88" t="s">
        <v>2513</v>
      </c>
      <c r="C1410" s="88" t="s">
        <v>2514</v>
      </c>
      <c r="D1410" s="89">
        <v>5979</v>
      </c>
      <c r="F1410" s="98">
        <f t="shared" si="21"/>
        <v>5.979</v>
      </c>
      <c r="I1410" s="98">
        <v>5.979</v>
      </c>
    </row>
    <row r="1411" spans="1:9" ht="12.75" hidden="1" outlineLevel="4">
      <c r="A1411" s="85" t="s">
        <v>425</v>
      </c>
      <c r="B1411" s="88" t="s">
        <v>2516</v>
      </c>
      <c r="C1411" s="88" t="s">
        <v>2517</v>
      </c>
      <c r="D1411" s="89">
        <v>2312</v>
      </c>
      <c r="F1411" s="98">
        <f t="shared" si="21"/>
        <v>2.312</v>
      </c>
      <c r="I1411" s="98">
        <v>2.312</v>
      </c>
    </row>
    <row r="1412" spans="1:9" ht="12.75" hidden="1" outlineLevel="4">
      <c r="A1412" s="85" t="s">
        <v>426</v>
      </c>
      <c r="B1412" s="88" t="s">
        <v>2519</v>
      </c>
      <c r="C1412" s="88" t="s">
        <v>2520</v>
      </c>
      <c r="D1412" s="89">
        <v>16336</v>
      </c>
      <c r="F1412" s="98">
        <f t="shared" si="21"/>
        <v>16.336</v>
      </c>
      <c r="I1412" s="98">
        <v>16.336</v>
      </c>
    </row>
    <row r="1413" spans="1:9" ht="12.75" hidden="1" outlineLevel="4">
      <c r="A1413" s="85" t="s">
        <v>427</v>
      </c>
      <c r="B1413" s="88" t="s">
        <v>2562</v>
      </c>
      <c r="C1413" s="88" t="s">
        <v>2563</v>
      </c>
      <c r="D1413" s="89">
        <v>245</v>
      </c>
      <c r="F1413" s="98">
        <f t="shared" si="21"/>
        <v>0.245</v>
      </c>
      <c r="I1413" s="98">
        <v>0.245</v>
      </c>
    </row>
    <row r="1414" spans="1:9" ht="12.75" hidden="1" outlineLevel="4">
      <c r="A1414" s="85" t="s">
        <v>428</v>
      </c>
      <c r="B1414" s="88" t="s">
        <v>429</v>
      </c>
      <c r="C1414" s="88" t="s">
        <v>430</v>
      </c>
      <c r="D1414" s="89">
        <v>-81108</v>
      </c>
      <c r="F1414" s="98">
        <f aca="true" t="shared" si="22" ref="F1414:F1477">D1414/1000</f>
        <v>-81.108</v>
      </c>
      <c r="I1414" s="98">
        <v>-81.108</v>
      </c>
    </row>
    <row r="1415" spans="1:9" ht="12.75" hidden="1" outlineLevel="4">
      <c r="A1415" s="85" t="s">
        <v>431</v>
      </c>
      <c r="B1415" s="88" t="s">
        <v>2480</v>
      </c>
      <c r="C1415" s="88" t="s">
        <v>2481</v>
      </c>
      <c r="D1415" s="89">
        <v>-153220</v>
      </c>
      <c r="F1415" s="98">
        <f t="shared" si="22"/>
        <v>-153.22</v>
      </c>
      <c r="I1415" s="98">
        <v>-153.22</v>
      </c>
    </row>
    <row r="1416" spans="1:9" ht="12.75" hidden="1" outlineLevel="3" collapsed="1">
      <c r="A1416" s="85" t="s">
        <v>2398</v>
      </c>
      <c r="B1416" s="90" t="s">
        <v>432</v>
      </c>
      <c r="C1416" s="90" t="s">
        <v>433</v>
      </c>
      <c r="D1416" s="91">
        <v>423661</v>
      </c>
      <c r="F1416" s="98">
        <f t="shared" si="22"/>
        <v>423.661</v>
      </c>
      <c r="I1416" s="98">
        <v>423.661</v>
      </c>
    </row>
    <row r="1417" spans="1:9" ht="12.75" hidden="1" outlineLevel="4">
      <c r="A1417" s="85" t="s">
        <v>434</v>
      </c>
      <c r="B1417" s="88" t="s">
        <v>5089</v>
      </c>
      <c r="C1417" s="88" t="s">
        <v>5090</v>
      </c>
      <c r="D1417" s="89">
        <v>415</v>
      </c>
      <c r="F1417" s="98">
        <f t="shared" si="22"/>
        <v>0.415</v>
      </c>
      <c r="I1417" s="98">
        <v>0.415</v>
      </c>
    </row>
    <row r="1418" spans="1:9" ht="12.75" hidden="1" outlineLevel="4">
      <c r="A1418" s="85" t="s">
        <v>435</v>
      </c>
      <c r="B1418" s="88" t="s">
        <v>2404</v>
      </c>
      <c r="C1418" s="88" t="s">
        <v>2405</v>
      </c>
      <c r="D1418" s="89">
        <v>13174</v>
      </c>
      <c r="F1418" s="98">
        <f t="shared" si="22"/>
        <v>13.174</v>
      </c>
      <c r="I1418" s="98">
        <v>13.174</v>
      </c>
    </row>
    <row r="1419" spans="1:9" ht="12.75" hidden="1" outlineLevel="4">
      <c r="A1419" s="85" t="s">
        <v>436</v>
      </c>
      <c r="B1419" s="88" t="s">
        <v>2407</v>
      </c>
      <c r="C1419" s="88" t="s">
        <v>2408</v>
      </c>
      <c r="D1419" s="89">
        <v>-511</v>
      </c>
      <c r="F1419" s="98">
        <f t="shared" si="22"/>
        <v>-0.511</v>
      </c>
      <c r="I1419" s="98">
        <v>-0.511</v>
      </c>
    </row>
    <row r="1420" spans="1:9" ht="12.75" hidden="1" outlineLevel="4">
      <c r="A1420" s="85" t="s">
        <v>437</v>
      </c>
      <c r="B1420" s="88" t="s">
        <v>2410</v>
      </c>
      <c r="C1420" s="88" t="s">
        <v>2411</v>
      </c>
      <c r="D1420" s="89">
        <v>370</v>
      </c>
      <c r="F1420" s="98">
        <f t="shared" si="22"/>
        <v>0.37</v>
      </c>
      <c r="I1420" s="98">
        <v>0.37</v>
      </c>
    </row>
    <row r="1421" spans="1:9" ht="12.75" hidden="1" outlineLevel="4">
      <c r="A1421" s="85" t="s">
        <v>438</v>
      </c>
      <c r="B1421" s="88" t="s">
        <v>3200</v>
      </c>
      <c r="C1421" s="88" t="s">
        <v>4263</v>
      </c>
      <c r="D1421" s="89">
        <v>10000</v>
      </c>
      <c r="F1421" s="98">
        <f t="shared" si="22"/>
        <v>10</v>
      </c>
      <c r="I1421" s="98">
        <v>10</v>
      </c>
    </row>
    <row r="1422" spans="1:9" ht="12.75" hidden="1" outlineLevel="4">
      <c r="A1422" s="85" t="s">
        <v>439</v>
      </c>
      <c r="B1422" s="88" t="s">
        <v>440</v>
      </c>
      <c r="C1422" s="88" t="s">
        <v>441</v>
      </c>
      <c r="D1422" s="89">
        <v>300000</v>
      </c>
      <c r="F1422" s="98">
        <f t="shared" si="22"/>
        <v>300</v>
      </c>
      <c r="I1422" s="98">
        <v>300</v>
      </c>
    </row>
    <row r="1423" spans="1:9" ht="12.75" hidden="1" outlineLevel="4">
      <c r="A1423" s="85" t="s">
        <v>442</v>
      </c>
      <c r="B1423" s="88" t="s">
        <v>2434</v>
      </c>
      <c r="C1423" s="88" t="s">
        <v>2435</v>
      </c>
      <c r="D1423" s="89">
        <v>2842</v>
      </c>
      <c r="F1423" s="98">
        <f t="shared" si="22"/>
        <v>2.842</v>
      </c>
      <c r="I1423" s="98">
        <v>2.842</v>
      </c>
    </row>
    <row r="1424" spans="1:9" ht="12.75" hidden="1" outlineLevel="4">
      <c r="A1424" s="85" t="s">
        <v>443</v>
      </c>
      <c r="B1424" s="88" t="s">
        <v>2513</v>
      </c>
      <c r="C1424" s="88" t="s">
        <v>2514</v>
      </c>
      <c r="D1424" s="89">
        <v>2765</v>
      </c>
      <c r="F1424" s="98">
        <f t="shared" si="22"/>
        <v>2.765</v>
      </c>
      <c r="I1424" s="98">
        <v>2.765</v>
      </c>
    </row>
    <row r="1425" spans="1:9" ht="12.75" hidden="1" outlineLevel="4">
      <c r="A1425" s="85" t="s">
        <v>444</v>
      </c>
      <c r="B1425" s="88" t="s">
        <v>2440</v>
      </c>
      <c r="C1425" s="88" t="s">
        <v>2441</v>
      </c>
      <c r="D1425" s="89">
        <v>4180</v>
      </c>
      <c r="F1425" s="98">
        <f t="shared" si="22"/>
        <v>4.18</v>
      </c>
      <c r="I1425" s="98">
        <v>4.18</v>
      </c>
    </row>
    <row r="1426" spans="1:9" ht="12.75" hidden="1" outlineLevel="4">
      <c r="A1426" s="85" t="s">
        <v>445</v>
      </c>
      <c r="B1426" s="88" t="s">
        <v>2443</v>
      </c>
      <c r="C1426" s="88" t="s">
        <v>4691</v>
      </c>
      <c r="D1426" s="89">
        <v>5082</v>
      </c>
      <c r="F1426" s="98">
        <f t="shared" si="22"/>
        <v>5.082</v>
      </c>
      <c r="I1426" s="98">
        <v>5.082</v>
      </c>
    </row>
    <row r="1427" spans="1:9" ht="12.75" hidden="1" outlineLevel="4">
      <c r="A1427" s="85" t="s">
        <v>446</v>
      </c>
      <c r="B1427" s="88" t="s">
        <v>4693</v>
      </c>
      <c r="C1427" s="88" t="s">
        <v>4694</v>
      </c>
      <c r="D1427" s="89">
        <v>6918</v>
      </c>
      <c r="F1427" s="98">
        <f t="shared" si="22"/>
        <v>6.918</v>
      </c>
      <c r="I1427" s="98">
        <v>6.918</v>
      </c>
    </row>
    <row r="1428" spans="1:9" ht="12.75" hidden="1" outlineLevel="4">
      <c r="A1428" s="85" t="s">
        <v>447</v>
      </c>
      <c r="B1428" s="88" t="s">
        <v>4696</v>
      </c>
      <c r="C1428" s="88" t="s">
        <v>4697</v>
      </c>
      <c r="D1428" s="89">
        <v>8615</v>
      </c>
      <c r="F1428" s="98">
        <f t="shared" si="22"/>
        <v>8.615</v>
      </c>
      <c r="I1428" s="98">
        <v>8.615</v>
      </c>
    </row>
    <row r="1429" spans="1:9" ht="12.75" hidden="1" outlineLevel="4">
      <c r="A1429" s="85" t="s">
        <v>448</v>
      </c>
      <c r="B1429" s="88" t="s">
        <v>4699</v>
      </c>
      <c r="C1429" s="88" t="s">
        <v>4700</v>
      </c>
      <c r="D1429" s="89">
        <v>888</v>
      </c>
      <c r="F1429" s="98">
        <f t="shared" si="22"/>
        <v>0.888</v>
      </c>
      <c r="I1429" s="98">
        <v>0.888</v>
      </c>
    </row>
    <row r="1430" spans="1:9" ht="12.75" hidden="1" outlineLevel="4">
      <c r="A1430" s="85" t="s">
        <v>449</v>
      </c>
      <c r="B1430" s="88" t="s">
        <v>450</v>
      </c>
      <c r="C1430" s="88" t="s">
        <v>451</v>
      </c>
      <c r="D1430" s="89">
        <v>-20000</v>
      </c>
      <c r="F1430" s="98">
        <f t="shared" si="22"/>
        <v>-20</v>
      </c>
      <c r="I1430" s="98">
        <v>-20</v>
      </c>
    </row>
    <row r="1431" spans="1:9" ht="12.75" hidden="1" outlineLevel="4">
      <c r="A1431" s="85" t="s">
        <v>452</v>
      </c>
      <c r="B1431" s="88" t="s">
        <v>2483</v>
      </c>
      <c r="C1431" s="88" t="s">
        <v>2484</v>
      </c>
      <c r="D1431" s="89">
        <v>181847</v>
      </c>
      <c r="F1431" s="98">
        <f t="shared" si="22"/>
        <v>181.847</v>
      </c>
      <c r="I1431" s="98">
        <v>181.847</v>
      </c>
    </row>
    <row r="1432" spans="1:9" ht="12.75" hidden="1" outlineLevel="4">
      <c r="A1432" s="85" t="s">
        <v>453</v>
      </c>
      <c r="B1432" s="88" t="s">
        <v>2486</v>
      </c>
      <c r="C1432" s="88" t="s">
        <v>2487</v>
      </c>
      <c r="D1432" s="89">
        <v>34232</v>
      </c>
      <c r="F1432" s="98">
        <f t="shared" si="22"/>
        <v>34.232</v>
      </c>
      <c r="I1432" s="98">
        <v>34.232</v>
      </c>
    </row>
    <row r="1433" spans="1:9" ht="12.75" hidden="1" outlineLevel="4">
      <c r="A1433" s="85" t="s">
        <v>454</v>
      </c>
      <c r="B1433" s="88" t="s">
        <v>2413</v>
      </c>
      <c r="C1433" s="88" t="s">
        <v>2414</v>
      </c>
      <c r="D1433" s="89">
        <v>-683</v>
      </c>
      <c r="F1433" s="98">
        <f t="shared" si="22"/>
        <v>-0.683</v>
      </c>
      <c r="I1433" s="98">
        <v>-0.683</v>
      </c>
    </row>
    <row r="1434" spans="1:9" ht="12.75" hidden="1" outlineLevel="4">
      <c r="A1434" s="85" t="s">
        <v>455</v>
      </c>
      <c r="B1434" s="88" t="s">
        <v>2431</v>
      </c>
      <c r="C1434" s="88" t="s">
        <v>2432</v>
      </c>
      <c r="D1434" s="89">
        <v>30006</v>
      </c>
      <c r="F1434" s="98">
        <f t="shared" si="22"/>
        <v>30.006</v>
      </c>
      <c r="I1434" s="98">
        <v>30.006</v>
      </c>
    </row>
    <row r="1435" spans="1:9" ht="12.75" hidden="1" outlineLevel="4">
      <c r="A1435" s="85" t="s">
        <v>456</v>
      </c>
      <c r="B1435" s="88" t="s">
        <v>2507</v>
      </c>
      <c r="C1435" s="88" t="s">
        <v>2508</v>
      </c>
      <c r="D1435" s="89">
        <v>1323</v>
      </c>
      <c r="F1435" s="98">
        <f t="shared" si="22"/>
        <v>1.323</v>
      </c>
      <c r="I1435" s="98">
        <v>1.323</v>
      </c>
    </row>
    <row r="1436" spans="1:9" ht="12.75" hidden="1" outlineLevel="4">
      <c r="A1436" s="85" t="s">
        <v>457</v>
      </c>
      <c r="B1436" s="88" t="s">
        <v>2510</v>
      </c>
      <c r="C1436" s="88" t="s">
        <v>2511</v>
      </c>
      <c r="D1436" s="89">
        <v>2525</v>
      </c>
      <c r="F1436" s="98">
        <f t="shared" si="22"/>
        <v>2.525</v>
      </c>
      <c r="I1436" s="98">
        <v>2.525</v>
      </c>
    </row>
    <row r="1437" spans="1:9" ht="12.75" hidden="1" outlineLevel="4">
      <c r="A1437" s="85" t="s">
        <v>458</v>
      </c>
      <c r="B1437" s="88" t="s">
        <v>2516</v>
      </c>
      <c r="C1437" s="88" t="s">
        <v>2517</v>
      </c>
      <c r="D1437" s="89">
        <v>1079</v>
      </c>
      <c r="F1437" s="98">
        <f t="shared" si="22"/>
        <v>1.079</v>
      </c>
      <c r="I1437" s="98">
        <v>1.079</v>
      </c>
    </row>
    <row r="1438" spans="1:9" ht="12.75" hidden="1" outlineLevel="4">
      <c r="A1438" s="85" t="s">
        <v>459</v>
      </c>
      <c r="B1438" s="88" t="s">
        <v>2437</v>
      </c>
      <c r="C1438" s="88" t="s">
        <v>2438</v>
      </c>
      <c r="D1438" s="89">
        <v>2482</v>
      </c>
      <c r="F1438" s="98">
        <f t="shared" si="22"/>
        <v>2.482</v>
      </c>
      <c r="I1438" s="98">
        <v>2.482</v>
      </c>
    </row>
    <row r="1439" spans="1:9" ht="12.75" hidden="1" outlineLevel="4">
      <c r="A1439" s="85" t="s">
        <v>460</v>
      </c>
      <c r="B1439" s="88" t="s">
        <v>2519</v>
      </c>
      <c r="C1439" s="88" t="s">
        <v>2520</v>
      </c>
      <c r="D1439" s="89">
        <v>16336</v>
      </c>
      <c r="F1439" s="98">
        <f t="shared" si="22"/>
        <v>16.336</v>
      </c>
      <c r="I1439" s="98">
        <v>16.336</v>
      </c>
    </row>
    <row r="1440" spans="1:9" ht="12.75" hidden="1" outlineLevel="3" collapsed="1">
      <c r="A1440" s="85" t="s">
        <v>2398</v>
      </c>
      <c r="B1440" s="90" t="s">
        <v>461</v>
      </c>
      <c r="C1440" s="90" t="s">
        <v>462</v>
      </c>
      <c r="D1440" s="91">
        <v>603885</v>
      </c>
      <c r="F1440" s="98">
        <f t="shared" si="22"/>
        <v>603.885</v>
      </c>
      <c r="I1440" s="98">
        <v>603.885</v>
      </c>
    </row>
    <row r="1441" spans="1:9" ht="12.75" hidden="1" outlineLevel="4">
      <c r="A1441" s="85" t="s">
        <v>463</v>
      </c>
      <c r="B1441" s="88" t="s">
        <v>2534</v>
      </c>
      <c r="C1441" s="88" t="s">
        <v>2535</v>
      </c>
      <c r="D1441" s="89">
        <v>80000</v>
      </c>
      <c r="F1441" s="98">
        <f t="shared" si="22"/>
        <v>80</v>
      </c>
      <c r="I1441" s="98">
        <v>80</v>
      </c>
    </row>
    <row r="1442" spans="1:9" ht="12.75" hidden="1" outlineLevel="4">
      <c r="A1442" s="85" t="s">
        <v>464</v>
      </c>
      <c r="B1442" s="88" t="s">
        <v>4693</v>
      </c>
      <c r="C1442" s="88" t="s">
        <v>4694</v>
      </c>
      <c r="D1442" s="89">
        <v>776</v>
      </c>
      <c r="F1442" s="98">
        <f t="shared" si="22"/>
        <v>0.776</v>
      </c>
      <c r="I1442" s="98">
        <v>0.776</v>
      </c>
    </row>
    <row r="1443" spans="1:9" ht="12.75" hidden="1" outlineLevel="3" collapsed="1">
      <c r="A1443" s="85" t="s">
        <v>2398</v>
      </c>
      <c r="B1443" s="90" t="s">
        <v>465</v>
      </c>
      <c r="C1443" s="90" t="s">
        <v>4267</v>
      </c>
      <c r="D1443" s="91">
        <v>80776</v>
      </c>
      <c r="F1443" s="98">
        <f t="shared" si="22"/>
        <v>80.776</v>
      </c>
      <c r="I1443" s="98">
        <v>80.776</v>
      </c>
    </row>
    <row r="1444" spans="1:9" ht="12.75" hidden="1" outlineLevel="4">
      <c r="A1444" s="85" t="s">
        <v>466</v>
      </c>
      <c r="B1444" s="88" t="s">
        <v>5089</v>
      </c>
      <c r="C1444" s="88" t="s">
        <v>5090</v>
      </c>
      <c r="D1444" s="89">
        <v>944</v>
      </c>
      <c r="F1444" s="98">
        <f t="shared" si="22"/>
        <v>0.944</v>
      </c>
      <c r="I1444" s="98">
        <v>0.944</v>
      </c>
    </row>
    <row r="1445" spans="1:9" ht="12.75" hidden="1" outlineLevel="4">
      <c r="A1445" s="85" t="s">
        <v>467</v>
      </c>
      <c r="B1445" s="88" t="s">
        <v>2404</v>
      </c>
      <c r="C1445" s="88" t="s">
        <v>2405</v>
      </c>
      <c r="D1445" s="89">
        <v>66417</v>
      </c>
      <c r="F1445" s="98">
        <f t="shared" si="22"/>
        <v>66.417</v>
      </c>
      <c r="I1445" s="98">
        <v>66.417</v>
      </c>
    </row>
    <row r="1446" spans="1:9" ht="12.75" hidden="1" outlineLevel="4">
      <c r="A1446" s="85" t="s">
        <v>468</v>
      </c>
      <c r="B1446" s="88" t="s">
        <v>2407</v>
      </c>
      <c r="C1446" s="88" t="s">
        <v>2408</v>
      </c>
      <c r="D1446" s="89">
        <v>-4435</v>
      </c>
      <c r="F1446" s="98">
        <f t="shared" si="22"/>
        <v>-4.435</v>
      </c>
      <c r="I1446" s="98">
        <v>-4.435</v>
      </c>
    </row>
    <row r="1447" spans="1:9" ht="12.75" hidden="1" outlineLevel="4">
      <c r="A1447" s="85" t="s">
        <v>469</v>
      </c>
      <c r="B1447" s="88" t="s">
        <v>470</v>
      </c>
      <c r="C1447" s="88" t="s">
        <v>471</v>
      </c>
      <c r="D1447" s="89">
        <v>2909</v>
      </c>
      <c r="F1447" s="98">
        <f t="shared" si="22"/>
        <v>2.909</v>
      </c>
      <c r="I1447" s="98">
        <v>2.909</v>
      </c>
    </row>
    <row r="1448" spans="1:9" ht="12.75" hidden="1" outlineLevel="4">
      <c r="A1448" s="85" t="s">
        <v>472</v>
      </c>
      <c r="B1448" s="88" t="s">
        <v>473</v>
      </c>
      <c r="C1448" s="88" t="s">
        <v>474</v>
      </c>
      <c r="D1448" s="89">
        <v>91</v>
      </c>
      <c r="F1448" s="98">
        <f t="shared" si="22"/>
        <v>0.091</v>
      </c>
      <c r="I1448" s="98">
        <v>0.091</v>
      </c>
    </row>
    <row r="1449" spans="1:9" ht="12.75" hidden="1" outlineLevel="4">
      <c r="A1449" s="85" t="s">
        <v>475</v>
      </c>
      <c r="B1449" s="88" t="s">
        <v>476</v>
      </c>
      <c r="C1449" s="88" t="s">
        <v>477</v>
      </c>
      <c r="D1449" s="89">
        <v>66</v>
      </c>
      <c r="F1449" s="98">
        <f t="shared" si="22"/>
        <v>0.066</v>
      </c>
      <c r="I1449" s="98">
        <v>0.066</v>
      </c>
    </row>
    <row r="1450" spans="1:9" ht="12.75" hidden="1" outlineLevel="4">
      <c r="A1450" s="85" t="s">
        <v>478</v>
      </c>
      <c r="B1450" s="88" t="s">
        <v>479</v>
      </c>
      <c r="C1450" s="88" t="s">
        <v>480</v>
      </c>
      <c r="D1450" s="89">
        <v>27</v>
      </c>
      <c r="F1450" s="98">
        <f t="shared" si="22"/>
        <v>0.027</v>
      </c>
      <c r="I1450" s="98">
        <v>0.027</v>
      </c>
    </row>
    <row r="1451" spans="1:9" ht="12.75" hidden="1" outlineLevel="4">
      <c r="A1451" s="85" t="s">
        <v>481</v>
      </c>
      <c r="B1451" s="88" t="s">
        <v>2410</v>
      </c>
      <c r="C1451" s="88" t="s">
        <v>2411</v>
      </c>
      <c r="D1451" s="89">
        <v>3622</v>
      </c>
      <c r="F1451" s="98">
        <f t="shared" si="22"/>
        <v>3.622</v>
      </c>
      <c r="I1451" s="98">
        <v>3.622</v>
      </c>
    </row>
    <row r="1452" spans="1:9" ht="12.75" hidden="1" outlineLevel="4">
      <c r="A1452" s="85" t="s">
        <v>482</v>
      </c>
      <c r="B1452" s="88" t="s">
        <v>3156</v>
      </c>
      <c r="C1452" s="88" t="s">
        <v>3157</v>
      </c>
      <c r="D1452" s="89">
        <v>1000</v>
      </c>
      <c r="F1452" s="98">
        <f t="shared" si="22"/>
        <v>1</v>
      </c>
      <c r="I1452" s="98">
        <v>1</v>
      </c>
    </row>
    <row r="1453" spans="1:9" ht="12.75" hidden="1" outlineLevel="4">
      <c r="A1453" s="85" t="s">
        <v>483</v>
      </c>
      <c r="B1453" s="88" t="s">
        <v>2489</v>
      </c>
      <c r="C1453" s="88" t="s">
        <v>2490</v>
      </c>
      <c r="D1453" s="89">
        <v>2000</v>
      </c>
      <c r="F1453" s="98">
        <f t="shared" si="22"/>
        <v>2</v>
      </c>
      <c r="I1453" s="98">
        <v>2</v>
      </c>
    </row>
    <row r="1454" spans="1:9" ht="12.75" hidden="1" outlineLevel="4">
      <c r="A1454" s="85" t="s">
        <v>484</v>
      </c>
      <c r="B1454" s="88" t="s">
        <v>2704</v>
      </c>
      <c r="C1454" s="88" t="s">
        <v>2705</v>
      </c>
      <c r="D1454" s="89">
        <v>100</v>
      </c>
      <c r="F1454" s="98">
        <f t="shared" si="22"/>
        <v>0.1</v>
      </c>
      <c r="I1454" s="98">
        <v>0.1</v>
      </c>
    </row>
    <row r="1455" spans="1:9" ht="12.75" hidden="1" outlineLevel="4">
      <c r="A1455" s="85" t="s">
        <v>485</v>
      </c>
      <c r="B1455" s="88" t="s">
        <v>5116</v>
      </c>
      <c r="C1455" s="88" t="s">
        <v>5117</v>
      </c>
      <c r="D1455" s="89">
        <v>-847</v>
      </c>
      <c r="F1455" s="98">
        <f t="shared" si="22"/>
        <v>-0.847</v>
      </c>
      <c r="I1455" s="98">
        <v>-0.847</v>
      </c>
    </row>
    <row r="1456" spans="1:9" ht="12.75" hidden="1" outlineLevel="4">
      <c r="A1456" s="85" t="s">
        <v>486</v>
      </c>
      <c r="B1456" s="88" t="s">
        <v>487</v>
      </c>
      <c r="C1456" s="88" t="s">
        <v>488</v>
      </c>
      <c r="D1456" s="89">
        <v>2000</v>
      </c>
      <c r="F1456" s="98">
        <f t="shared" si="22"/>
        <v>2</v>
      </c>
      <c r="I1456" s="98">
        <v>2</v>
      </c>
    </row>
    <row r="1457" spans="1:9" ht="12.75" hidden="1" outlineLevel="4">
      <c r="A1457" s="85" t="s">
        <v>489</v>
      </c>
      <c r="B1457" s="88" t="s">
        <v>2492</v>
      </c>
      <c r="C1457" s="88" t="s">
        <v>2493</v>
      </c>
      <c r="D1457" s="89">
        <v>3000</v>
      </c>
      <c r="F1457" s="98">
        <f t="shared" si="22"/>
        <v>3</v>
      </c>
      <c r="I1457" s="98">
        <v>3</v>
      </c>
    </row>
    <row r="1458" spans="1:9" ht="12.75" hidden="1" outlineLevel="4">
      <c r="A1458" s="85" t="s">
        <v>490</v>
      </c>
      <c r="B1458" s="88" t="s">
        <v>2419</v>
      </c>
      <c r="C1458" s="88" t="s">
        <v>2420</v>
      </c>
      <c r="D1458" s="89">
        <v>200</v>
      </c>
      <c r="F1458" s="98">
        <f t="shared" si="22"/>
        <v>0.2</v>
      </c>
      <c r="I1458" s="98">
        <v>0.2</v>
      </c>
    </row>
    <row r="1459" spans="1:9" ht="12.75" hidden="1" outlineLevel="4">
      <c r="A1459" s="85" t="s">
        <v>491</v>
      </c>
      <c r="B1459" s="88" t="s">
        <v>2422</v>
      </c>
      <c r="C1459" s="88" t="s">
        <v>2423</v>
      </c>
      <c r="D1459" s="89">
        <v>2000</v>
      </c>
      <c r="F1459" s="98">
        <f t="shared" si="22"/>
        <v>2</v>
      </c>
      <c r="I1459" s="98">
        <v>2</v>
      </c>
    </row>
    <row r="1460" spans="1:9" ht="12.75" hidden="1" outlineLevel="4">
      <c r="A1460" s="85" t="s">
        <v>492</v>
      </c>
      <c r="B1460" s="88" t="s">
        <v>5097</v>
      </c>
      <c r="C1460" s="88" t="s">
        <v>5098</v>
      </c>
      <c r="D1460" s="89">
        <v>2000</v>
      </c>
      <c r="F1460" s="98">
        <f t="shared" si="22"/>
        <v>2</v>
      </c>
      <c r="I1460" s="98">
        <v>2</v>
      </c>
    </row>
    <row r="1461" spans="1:9" ht="12.75" hidden="1" outlineLevel="4">
      <c r="A1461" s="85" t="s">
        <v>493</v>
      </c>
      <c r="B1461" s="88" t="s">
        <v>2501</v>
      </c>
      <c r="C1461" s="88" t="s">
        <v>2502</v>
      </c>
      <c r="D1461" s="89">
        <v>6000</v>
      </c>
      <c r="F1461" s="98">
        <f t="shared" si="22"/>
        <v>6</v>
      </c>
      <c r="I1461" s="98">
        <v>6</v>
      </c>
    </row>
    <row r="1462" spans="1:9" ht="12.75" hidden="1" outlineLevel="4">
      <c r="A1462" s="85" t="s">
        <v>494</v>
      </c>
      <c r="B1462" s="88" t="s">
        <v>2537</v>
      </c>
      <c r="C1462" s="88" t="s">
        <v>2538</v>
      </c>
      <c r="D1462" s="89">
        <v>4600</v>
      </c>
      <c r="F1462" s="98">
        <f t="shared" si="22"/>
        <v>4.6</v>
      </c>
      <c r="I1462" s="98">
        <v>4.6</v>
      </c>
    </row>
    <row r="1463" spans="1:9" ht="12.75" hidden="1" outlineLevel="4">
      <c r="A1463" s="85" t="s">
        <v>495</v>
      </c>
      <c r="B1463" s="88" t="s">
        <v>2756</v>
      </c>
      <c r="C1463" s="88" t="s">
        <v>2757</v>
      </c>
      <c r="D1463" s="89">
        <v>500</v>
      </c>
      <c r="F1463" s="98">
        <f t="shared" si="22"/>
        <v>0.5</v>
      </c>
      <c r="I1463" s="98">
        <v>0.5</v>
      </c>
    </row>
    <row r="1464" spans="1:9" ht="12.75" hidden="1" outlineLevel="4">
      <c r="A1464" s="85" t="s">
        <v>496</v>
      </c>
      <c r="B1464" s="88" t="s">
        <v>2779</v>
      </c>
      <c r="C1464" s="88" t="s">
        <v>2780</v>
      </c>
      <c r="D1464" s="89">
        <v>2000</v>
      </c>
      <c r="F1464" s="98">
        <f t="shared" si="22"/>
        <v>2</v>
      </c>
      <c r="I1464" s="98">
        <v>2</v>
      </c>
    </row>
    <row r="1465" spans="1:9" ht="12.75" hidden="1" outlineLevel="4">
      <c r="A1465" s="85" t="s">
        <v>497</v>
      </c>
      <c r="B1465" s="88" t="s">
        <v>2759</v>
      </c>
      <c r="C1465" s="88" t="s">
        <v>2760</v>
      </c>
      <c r="D1465" s="89">
        <v>1000</v>
      </c>
      <c r="F1465" s="98">
        <f t="shared" si="22"/>
        <v>1</v>
      </c>
      <c r="I1465" s="98">
        <v>1</v>
      </c>
    </row>
    <row r="1466" spans="1:9" ht="12.75" hidden="1" outlineLevel="4">
      <c r="A1466" s="85" t="s">
        <v>498</v>
      </c>
      <c r="B1466" s="88" t="s">
        <v>2510</v>
      </c>
      <c r="C1466" s="88" t="s">
        <v>2511</v>
      </c>
      <c r="D1466" s="89">
        <v>10818</v>
      </c>
      <c r="F1466" s="98">
        <f t="shared" si="22"/>
        <v>10.818</v>
      </c>
      <c r="I1466" s="98">
        <v>10.818</v>
      </c>
    </row>
    <row r="1467" spans="1:9" ht="12.75" hidden="1" outlineLevel="4">
      <c r="A1467" s="85" t="s">
        <v>499</v>
      </c>
      <c r="B1467" s="88" t="s">
        <v>2434</v>
      </c>
      <c r="C1467" s="88" t="s">
        <v>2435</v>
      </c>
      <c r="D1467" s="89">
        <v>12179</v>
      </c>
      <c r="F1467" s="98">
        <f t="shared" si="22"/>
        <v>12.179</v>
      </c>
      <c r="I1467" s="98">
        <v>12.179</v>
      </c>
    </row>
    <row r="1468" spans="1:9" ht="12.75" hidden="1" outlineLevel="4">
      <c r="A1468" s="85" t="s">
        <v>500</v>
      </c>
      <c r="B1468" s="88" t="s">
        <v>2437</v>
      </c>
      <c r="C1468" s="88" t="s">
        <v>2438</v>
      </c>
      <c r="D1468" s="89">
        <v>10638</v>
      </c>
      <c r="F1468" s="98">
        <f t="shared" si="22"/>
        <v>10.638</v>
      </c>
      <c r="I1468" s="98">
        <v>10.638</v>
      </c>
    </row>
    <row r="1469" spans="1:9" ht="12.75" hidden="1" outlineLevel="4">
      <c r="A1469" s="85" t="s">
        <v>501</v>
      </c>
      <c r="B1469" s="88" t="s">
        <v>2443</v>
      </c>
      <c r="C1469" s="88" t="s">
        <v>4691</v>
      </c>
      <c r="D1469" s="89">
        <v>21780</v>
      </c>
      <c r="F1469" s="98">
        <f t="shared" si="22"/>
        <v>21.78</v>
      </c>
      <c r="I1469" s="98">
        <v>21.78</v>
      </c>
    </row>
    <row r="1470" spans="1:9" ht="12.75" hidden="1" outlineLevel="4">
      <c r="A1470" s="85" t="s">
        <v>502</v>
      </c>
      <c r="B1470" s="88" t="s">
        <v>4696</v>
      </c>
      <c r="C1470" s="88" t="s">
        <v>4697</v>
      </c>
      <c r="D1470" s="89">
        <v>38299</v>
      </c>
      <c r="F1470" s="98">
        <f t="shared" si="22"/>
        <v>38.299</v>
      </c>
      <c r="I1470" s="98">
        <v>38.299</v>
      </c>
    </row>
    <row r="1471" spans="1:9" ht="12.75" hidden="1" outlineLevel="4">
      <c r="A1471" s="85" t="s">
        <v>503</v>
      </c>
      <c r="B1471" s="88" t="s">
        <v>2562</v>
      </c>
      <c r="C1471" s="88" t="s">
        <v>2563</v>
      </c>
      <c r="D1471" s="89">
        <v>34966</v>
      </c>
      <c r="F1471" s="98">
        <f t="shared" si="22"/>
        <v>34.966</v>
      </c>
      <c r="I1471" s="98">
        <v>34.966</v>
      </c>
    </row>
    <row r="1472" spans="1:9" ht="12.75" hidden="1" outlineLevel="4">
      <c r="A1472" s="85" t="s">
        <v>504</v>
      </c>
      <c r="B1472" s="88" t="s">
        <v>2480</v>
      </c>
      <c r="C1472" s="88" t="s">
        <v>2481</v>
      </c>
      <c r="D1472" s="89">
        <v>-118083</v>
      </c>
      <c r="F1472" s="98">
        <f t="shared" si="22"/>
        <v>-118.083</v>
      </c>
      <c r="I1472" s="98">
        <v>-118.083</v>
      </c>
    </row>
    <row r="1473" spans="1:9" ht="12.75" hidden="1" outlineLevel="4">
      <c r="A1473" s="85" t="s">
        <v>505</v>
      </c>
      <c r="B1473" s="88" t="s">
        <v>2483</v>
      </c>
      <c r="C1473" s="88" t="s">
        <v>2484</v>
      </c>
      <c r="D1473" s="89">
        <v>860086</v>
      </c>
      <c r="F1473" s="98">
        <f t="shared" si="22"/>
        <v>860.086</v>
      </c>
      <c r="I1473" s="98">
        <v>860.086</v>
      </c>
    </row>
    <row r="1474" spans="1:9" ht="12.75" hidden="1" outlineLevel="4">
      <c r="A1474" s="85" t="s">
        <v>506</v>
      </c>
      <c r="B1474" s="88" t="s">
        <v>6159</v>
      </c>
      <c r="C1474" s="88" t="s">
        <v>6160</v>
      </c>
      <c r="D1474" s="89">
        <v>4473</v>
      </c>
      <c r="F1474" s="98">
        <f t="shared" si="22"/>
        <v>4.473</v>
      </c>
      <c r="I1474" s="98">
        <v>4.473</v>
      </c>
    </row>
    <row r="1475" spans="1:9" ht="12.75" hidden="1" outlineLevel="4">
      <c r="A1475" s="85" t="s">
        <v>507</v>
      </c>
      <c r="B1475" s="88" t="s">
        <v>777</v>
      </c>
      <c r="C1475" s="88" t="s">
        <v>778</v>
      </c>
      <c r="D1475" s="89">
        <v>3000</v>
      </c>
      <c r="F1475" s="98">
        <f t="shared" si="22"/>
        <v>3</v>
      </c>
      <c r="I1475" s="98">
        <v>3</v>
      </c>
    </row>
    <row r="1476" spans="1:9" ht="12.75" hidden="1" outlineLevel="4">
      <c r="A1476" s="85" t="s">
        <v>508</v>
      </c>
      <c r="B1476" s="88" t="s">
        <v>2486</v>
      </c>
      <c r="C1476" s="88" t="s">
        <v>2487</v>
      </c>
      <c r="D1476" s="89">
        <v>163320</v>
      </c>
      <c r="F1476" s="98">
        <f t="shared" si="22"/>
        <v>163.32</v>
      </c>
      <c r="I1476" s="98">
        <v>163.32</v>
      </c>
    </row>
    <row r="1477" spans="1:9" ht="12.75" hidden="1" outlineLevel="4">
      <c r="A1477" s="85" t="s">
        <v>509</v>
      </c>
      <c r="B1477" s="88" t="s">
        <v>2413</v>
      </c>
      <c r="C1477" s="88" t="s">
        <v>2414</v>
      </c>
      <c r="D1477" s="89">
        <v>-3649</v>
      </c>
      <c r="F1477" s="98">
        <f t="shared" si="22"/>
        <v>-3.649</v>
      </c>
      <c r="I1477" s="98">
        <v>-3.649</v>
      </c>
    </row>
    <row r="1478" spans="1:9" ht="12.75" hidden="1" outlineLevel="4">
      <c r="A1478" s="85" t="s">
        <v>510</v>
      </c>
      <c r="B1478" s="88" t="s">
        <v>3159</v>
      </c>
      <c r="C1478" s="88" t="s">
        <v>3160</v>
      </c>
      <c r="D1478" s="89">
        <v>10000</v>
      </c>
      <c r="F1478" s="98">
        <f aca="true" t="shared" si="23" ref="F1478:F1541">D1478/1000</f>
        <v>10</v>
      </c>
      <c r="I1478" s="98">
        <v>10</v>
      </c>
    </row>
    <row r="1479" spans="1:9" ht="12.75" hidden="1" outlineLevel="4">
      <c r="A1479" s="85" t="s">
        <v>511</v>
      </c>
      <c r="B1479" s="88" t="s">
        <v>2416</v>
      </c>
      <c r="C1479" s="88" t="s">
        <v>2417</v>
      </c>
      <c r="D1479" s="89">
        <v>498</v>
      </c>
      <c r="F1479" s="98">
        <f t="shared" si="23"/>
        <v>0.498</v>
      </c>
      <c r="I1479" s="98">
        <v>0.498</v>
      </c>
    </row>
    <row r="1480" spans="1:9" ht="12.75" hidden="1" outlineLevel="4">
      <c r="A1480" s="85" t="s">
        <v>512</v>
      </c>
      <c r="B1480" s="88" t="s">
        <v>2393</v>
      </c>
      <c r="C1480" s="88" t="s">
        <v>2394</v>
      </c>
      <c r="D1480" s="89">
        <v>-507</v>
      </c>
      <c r="F1480" s="98">
        <f t="shared" si="23"/>
        <v>-0.507</v>
      </c>
      <c r="I1480" s="98">
        <v>-0.507</v>
      </c>
    </row>
    <row r="1481" spans="1:9" ht="12.75" hidden="1" outlineLevel="4">
      <c r="A1481" s="85" t="s">
        <v>513</v>
      </c>
      <c r="B1481" s="88" t="s">
        <v>514</v>
      </c>
      <c r="C1481" s="88" t="s">
        <v>515</v>
      </c>
      <c r="D1481" s="89">
        <v>30000</v>
      </c>
      <c r="F1481" s="98">
        <f t="shared" si="23"/>
        <v>30</v>
      </c>
      <c r="I1481" s="98">
        <v>30</v>
      </c>
    </row>
    <row r="1482" spans="1:9" ht="12.75" hidden="1" outlineLevel="4">
      <c r="A1482" s="85" t="s">
        <v>516</v>
      </c>
      <c r="B1482" s="88" t="s">
        <v>517</v>
      </c>
      <c r="C1482" s="88" t="s">
        <v>518</v>
      </c>
      <c r="D1482" s="89">
        <v>-646</v>
      </c>
      <c r="F1482" s="98">
        <f t="shared" si="23"/>
        <v>-0.646</v>
      </c>
      <c r="I1482" s="98">
        <v>-0.646</v>
      </c>
    </row>
    <row r="1483" spans="1:9" ht="12.75" hidden="1" outlineLevel="4">
      <c r="A1483" s="85" t="s">
        <v>519</v>
      </c>
      <c r="B1483" s="88" t="s">
        <v>2396</v>
      </c>
      <c r="C1483" s="88" t="s">
        <v>2397</v>
      </c>
      <c r="D1483" s="89">
        <v>1247</v>
      </c>
      <c r="F1483" s="98">
        <f t="shared" si="23"/>
        <v>1.247</v>
      </c>
      <c r="I1483" s="98">
        <v>1.247</v>
      </c>
    </row>
    <row r="1484" spans="1:9" ht="12.75" hidden="1" outlineLevel="4">
      <c r="A1484" s="85" t="s">
        <v>520</v>
      </c>
      <c r="B1484" s="88" t="s">
        <v>2690</v>
      </c>
      <c r="C1484" s="88" t="s">
        <v>2691</v>
      </c>
      <c r="D1484" s="89">
        <v>300</v>
      </c>
      <c r="F1484" s="98">
        <f t="shared" si="23"/>
        <v>0.3</v>
      </c>
      <c r="I1484" s="98">
        <v>0.3</v>
      </c>
    </row>
    <row r="1485" spans="1:9" ht="12.75" hidden="1" outlineLevel="4">
      <c r="A1485" s="85" t="s">
        <v>521</v>
      </c>
      <c r="B1485" s="88" t="s">
        <v>3196</v>
      </c>
      <c r="C1485" s="88" t="s">
        <v>3197</v>
      </c>
      <c r="D1485" s="89">
        <v>32000</v>
      </c>
      <c r="F1485" s="98">
        <f t="shared" si="23"/>
        <v>32</v>
      </c>
      <c r="I1485" s="98">
        <v>32</v>
      </c>
    </row>
    <row r="1486" spans="1:9" ht="12.75" hidden="1" outlineLevel="4">
      <c r="A1486" s="85" t="s">
        <v>522</v>
      </c>
      <c r="B1486" s="88" t="s">
        <v>523</v>
      </c>
      <c r="C1486" s="88" t="s">
        <v>524</v>
      </c>
      <c r="D1486" s="89">
        <v>7000</v>
      </c>
      <c r="F1486" s="98">
        <f t="shared" si="23"/>
        <v>7</v>
      </c>
      <c r="I1486" s="98">
        <v>7</v>
      </c>
    </row>
    <row r="1487" spans="1:9" ht="12.75" hidden="1" outlineLevel="4">
      <c r="A1487" s="85" t="s">
        <v>525</v>
      </c>
      <c r="B1487" s="88" t="s">
        <v>526</v>
      </c>
      <c r="C1487" s="88" t="s">
        <v>527</v>
      </c>
      <c r="D1487" s="89">
        <v>30000</v>
      </c>
      <c r="F1487" s="98">
        <f t="shared" si="23"/>
        <v>30</v>
      </c>
      <c r="I1487" s="98">
        <v>30</v>
      </c>
    </row>
    <row r="1488" spans="1:9" ht="12.75" hidden="1" outlineLevel="4">
      <c r="A1488" s="85" t="s">
        <v>528</v>
      </c>
      <c r="B1488" s="88" t="s">
        <v>529</v>
      </c>
      <c r="C1488" s="88" t="s">
        <v>530</v>
      </c>
      <c r="D1488" s="89">
        <v>21000</v>
      </c>
      <c r="F1488" s="98">
        <f t="shared" si="23"/>
        <v>21</v>
      </c>
      <c r="I1488" s="98">
        <v>21</v>
      </c>
    </row>
    <row r="1489" spans="1:9" ht="12.75" hidden="1" outlineLevel="4">
      <c r="A1489" s="85" t="s">
        <v>531</v>
      </c>
      <c r="B1489" s="88" t="s">
        <v>2504</v>
      </c>
      <c r="C1489" s="88" t="s">
        <v>2505</v>
      </c>
      <c r="D1489" s="89">
        <v>2000</v>
      </c>
      <c r="F1489" s="98">
        <f t="shared" si="23"/>
        <v>2</v>
      </c>
      <c r="I1489" s="98">
        <v>2</v>
      </c>
    </row>
    <row r="1490" spans="1:9" ht="12.75" hidden="1" outlineLevel="4">
      <c r="A1490" s="85" t="s">
        <v>532</v>
      </c>
      <c r="B1490" s="88" t="s">
        <v>533</v>
      </c>
      <c r="C1490" s="88" t="s">
        <v>534</v>
      </c>
      <c r="D1490" s="89">
        <v>2500</v>
      </c>
      <c r="F1490" s="98">
        <f t="shared" si="23"/>
        <v>2.5</v>
      </c>
      <c r="I1490" s="98">
        <v>2.5</v>
      </c>
    </row>
    <row r="1491" spans="1:9" ht="12.75" hidden="1" outlineLevel="4">
      <c r="A1491" s="85" t="s">
        <v>535</v>
      </c>
      <c r="B1491" s="88" t="s">
        <v>2428</v>
      </c>
      <c r="C1491" s="88" t="s">
        <v>2429</v>
      </c>
      <c r="D1491" s="89">
        <v>1800</v>
      </c>
      <c r="F1491" s="98">
        <f t="shared" si="23"/>
        <v>1.8</v>
      </c>
      <c r="I1491" s="98">
        <v>1.8</v>
      </c>
    </row>
    <row r="1492" spans="1:9" ht="12.75" hidden="1" outlineLevel="4">
      <c r="A1492" s="85" t="s">
        <v>536</v>
      </c>
      <c r="B1492" s="88" t="s">
        <v>2431</v>
      </c>
      <c r="C1492" s="88" t="s">
        <v>2432</v>
      </c>
      <c r="D1492" s="89">
        <v>-9128</v>
      </c>
      <c r="F1492" s="98">
        <f t="shared" si="23"/>
        <v>-9.128</v>
      </c>
      <c r="I1492" s="98">
        <v>-9.128</v>
      </c>
    </row>
    <row r="1493" spans="1:9" ht="12.75" hidden="1" outlineLevel="4">
      <c r="A1493" s="85" t="s">
        <v>537</v>
      </c>
      <c r="B1493" s="88" t="s">
        <v>2507</v>
      </c>
      <c r="C1493" s="88" t="s">
        <v>2508</v>
      </c>
      <c r="D1493" s="89">
        <v>5671</v>
      </c>
      <c r="F1493" s="98">
        <f t="shared" si="23"/>
        <v>5.671</v>
      </c>
      <c r="I1493" s="98">
        <v>5.671</v>
      </c>
    </row>
    <row r="1494" spans="1:9" ht="12.75" hidden="1" outlineLevel="4">
      <c r="A1494" s="85" t="s">
        <v>538</v>
      </c>
      <c r="B1494" s="88" t="s">
        <v>2513</v>
      </c>
      <c r="C1494" s="88" t="s">
        <v>2514</v>
      </c>
      <c r="D1494" s="89">
        <v>12295</v>
      </c>
      <c r="F1494" s="98">
        <f t="shared" si="23"/>
        <v>12.295</v>
      </c>
      <c r="I1494" s="98">
        <v>12.295</v>
      </c>
    </row>
    <row r="1495" spans="1:9" ht="12.75" hidden="1" outlineLevel="4">
      <c r="A1495" s="85" t="s">
        <v>539</v>
      </c>
      <c r="B1495" s="88" t="s">
        <v>2516</v>
      </c>
      <c r="C1495" s="88" t="s">
        <v>2517</v>
      </c>
      <c r="D1495" s="89">
        <v>4624</v>
      </c>
      <c r="F1495" s="98">
        <f t="shared" si="23"/>
        <v>4.624</v>
      </c>
      <c r="I1495" s="98">
        <v>4.624</v>
      </c>
    </row>
    <row r="1496" spans="1:9" ht="12.75" hidden="1" outlineLevel="4">
      <c r="A1496" s="85" t="s">
        <v>540</v>
      </c>
      <c r="B1496" s="88" t="s">
        <v>2440</v>
      </c>
      <c r="C1496" s="88" t="s">
        <v>2441</v>
      </c>
      <c r="D1496" s="89">
        <v>17910</v>
      </c>
      <c r="F1496" s="98">
        <f t="shared" si="23"/>
        <v>17.91</v>
      </c>
      <c r="I1496" s="98">
        <v>17.91</v>
      </c>
    </row>
    <row r="1497" spans="1:9" ht="12.75" hidden="1" outlineLevel="4">
      <c r="A1497" s="85" t="s">
        <v>541</v>
      </c>
      <c r="B1497" s="88" t="s">
        <v>4693</v>
      </c>
      <c r="C1497" s="88" t="s">
        <v>4694</v>
      </c>
      <c r="D1497" s="89">
        <v>5829</v>
      </c>
      <c r="F1497" s="98">
        <f t="shared" si="23"/>
        <v>5.829</v>
      </c>
      <c r="I1497" s="98">
        <v>5.829</v>
      </c>
    </row>
    <row r="1498" spans="1:9" ht="12.75" hidden="1" outlineLevel="4">
      <c r="A1498" s="85" t="s">
        <v>542</v>
      </c>
      <c r="B1498" s="88" t="s">
        <v>2765</v>
      </c>
      <c r="C1498" s="88" t="s">
        <v>2766</v>
      </c>
      <c r="D1498" s="89">
        <v>5548</v>
      </c>
      <c r="F1498" s="98">
        <f t="shared" si="23"/>
        <v>5.548</v>
      </c>
      <c r="I1498" s="98">
        <v>5.548</v>
      </c>
    </row>
    <row r="1499" spans="1:9" ht="12.75" hidden="1" outlineLevel="4">
      <c r="A1499" s="85" t="s">
        <v>543</v>
      </c>
      <c r="B1499" s="88" t="s">
        <v>2519</v>
      </c>
      <c r="C1499" s="88" t="s">
        <v>2520</v>
      </c>
      <c r="D1499" s="89">
        <v>108420</v>
      </c>
      <c r="F1499" s="98">
        <f t="shared" si="23"/>
        <v>108.42</v>
      </c>
      <c r="I1499" s="98">
        <v>108.42</v>
      </c>
    </row>
    <row r="1500" spans="1:9" ht="12.75" hidden="1" outlineLevel="4">
      <c r="A1500" s="85" t="s">
        <v>544</v>
      </c>
      <c r="B1500" s="88" t="s">
        <v>2522</v>
      </c>
      <c r="C1500" s="88" t="s">
        <v>2523</v>
      </c>
      <c r="D1500" s="89">
        <v>1724</v>
      </c>
      <c r="F1500" s="98">
        <f t="shared" si="23"/>
        <v>1.724</v>
      </c>
      <c r="I1500" s="98">
        <v>1.724</v>
      </c>
    </row>
    <row r="1501" spans="1:9" ht="12.75" hidden="1" outlineLevel="4">
      <c r="A1501" s="85" t="s">
        <v>545</v>
      </c>
      <c r="B1501" s="88" t="s">
        <v>2525</v>
      </c>
      <c r="C1501" s="88" t="s">
        <v>2526</v>
      </c>
      <c r="D1501" s="89">
        <v>955</v>
      </c>
      <c r="F1501" s="98">
        <f t="shared" si="23"/>
        <v>0.955</v>
      </c>
      <c r="I1501" s="98">
        <v>0.955</v>
      </c>
    </row>
    <row r="1502" spans="1:9" ht="12.75" hidden="1" outlineLevel="4">
      <c r="A1502" s="85" t="s">
        <v>546</v>
      </c>
      <c r="B1502" s="88" t="s">
        <v>4699</v>
      </c>
      <c r="C1502" s="88" t="s">
        <v>4700</v>
      </c>
      <c r="D1502" s="89">
        <v>3805</v>
      </c>
      <c r="F1502" s="98">
        <f t="shared" si="23"/>
        <v>3.805</v>
      </c>
      <c r="I1502" s="98">
        <v>3.805</v>
      </c>
    </row>
    <row r="1503" spans="1:9" ht="12.75" hidden="1" outlineLevel="4">
      <c r="A1503" s="85" t="s">
        <v>547</v>
      </c>
      <c r="B1503" s="88" t="s">
        <v>4702</v>
      </c>
      <c r="C1503" s="88" t="s">
        <v>4703</v>
      </c>
      <c r="D1503" s="89">
        <v>11022</v>
      </c>
      <c r="F1503" s="98">
        <f t="shared" si="23"/>
        <v>11.022</v>
      </c>
      <c r="I1503" s="98">
        <v>11.022</v>
      </c>
    </row>
    <row r="1504" spans="1:9" ht="12.75" hidden="1" outlineLevel="3" collapsed="1">
      <c r="A1504" s="85" t="s">
        <v>2398</v>
      </c>
      <c r="B1504" s="90" t="s">
        <v>548</v>
      </c>
      <c r="C1504" s="90" t="s">
        <v>549</v>
      </c>
      <c r="D1504" s="91">
        <v>1438888</v>
      </c>
      <c r="F1504" s="98">
        <f t="shared" si="23"/>
        <v>1438.888</v>
      </c>
      <c r="I1504" s="98">
        <v>1438.888</v>
      </c>
    </row>
    <row r="1505" spans="1:9" ht="12.75" hidden="1" outlineLevel="4">
      <c r="A1505" s="85" t="s">
        <v>550</v>
      </c>
      <c r="B1505" s="88" t="s">
        <v>2486</v>
      </c>
      <c r="C1505" s="88" t="s">
        <v>2487</v>
      </c>
      <c r="D1505" s="89">
        <v>13837</v>
      </c>
      <c r="F1505" s="98">
        <f t="shared" si="23"/>
        <v>13.837</v>
      </c>
      <c r="I1505" s="98">
        <v>13.837</v>
      </c>
    </row>
    <row r="1506" spans="1:9" ht="12.75" hidden="1" outlineLevel="4">
      <c r="A1506" s="85" t="s">
        <v>551</v>
      </c>
      <c r="B1506" s="88" t="s">
        <v>2413</v>
      </c>
      <c r="C1506" s="88" t="s">
        <v>2414</v>
      </c>
      <c r="D1506" s="89">
        <v>-264</v>
      </c>
      <c r="F1506" s="98">
        <f t="shared" si="23"/>
        <v>-0.264</v>
      </c>
      <c r="I1506" s="98">
        <v>-0.264</v>
      </c>
    </row>
    <row r="1507" spans="1:9" ht="12.75" hidden="1" outlineLevel="4">
      <c r="A1507" s="85" t="s">
        <v>552</v>
      </c>
      <c r="B1507" s="88" t="s">
        <v>2434</v>
      </c>
      <c r="C1507" s="88" t="s">
        <v>2435</v>
      </c>
      <c r="D1507" s="89">
        <v>2030</v>
      </c>
      <c r="F1507" s="98">
        <f t="shared" si="23"/>
        <v>2.03</v>
      </c>
      <c r="I1507" s="98">
        <v>2.03</v>
      </c>
    </row>
    <row r="1508" spans="1:9" ht="12.75" hidden="1" outlineLevel="4">
      <c r="A1508" s="85" t="s">
        <v>553</v>
      </c>
      <c r="B1508" s="88" t="s">
        <v>2440</v>
      </c>
      <c r="C1508" s="88" t="s">
        <v>2441</v>
      </c>
      <c r="D1508" s="89">
        <v>2985</v>
      </c>
      <c r="F1508" s="98">
        <f t="shared" si="23"/>
        <v>2.985</v>
      </c>
      <c r="I1508" s="98">
        <v>2.985</v>
      </c>
    </row>
    <row r="1509" spans="1:9" ht="12.75" hidden="1" outlineLevel="4">
      <c r="A1509" s="85" t="s">
        <v>554</v>
      </c>
      <c r="B1509" s="88" t="s">
        <v>2443</v>
      </c>
      <c r="C1509" s="88" t="s">
        <v>4691</v>
      </c>
      <c r="D1509" s="89">
        <v>3630</v>
      </c>
      <c r="F1509" s="98">
        <f t="shared" si="23"/>
        <v>3.63</v>
      </c>
      <c r="I1509" s="98">
        <v>3.63</v>
      </c>
    </row>
    <row r="1510" spans="1:9" ht="12.75" hidden="1" outlineLevel="4">
      <c r="A1510" s="85" t="s">
        <v>555</v>
      </c>
      <c r="B1510" s="88" t="s">
        <v>4693</v>
      </c>
      <c r="C1510" s="88" t="s">
        <v>4694</v>
      </c>
      <c r="D1510" s="89">
        <v>4260</v>
      </c>
      <c r="F1510" s="98">
        <f t="shared" si="23"/>
        <v>4.26</v>
      </c>
      <c r="I1510" s="98">
        <v>4.26</v>
      </c>
    </row>
    <row r="1511" spans="1:9" ht="12.75" hidden="1" outlineLevel="4">
      <c r="A1511" s="85" t="s">
        <v>556</v>
      </c>
      <c r="B1511" s="88" t="s">
        <v>2483</v>
      </c>
      <c r="C1511" s="88" t="s">
        <v>2484</v>
      </c>
      <c r="D1511" s="89">
        <v>68499</v>
      </c>
      <c r="F1511" s="98">
        <f t="shared" si="23"/>
        <v>68.499</v>
      </c>
      <c r="I1511" s="98">
        <v>68.499</v>
      </c>
    </row>
    <row r="1512" spans="1:9" ht="12.75" hidden="1" outlineLevel="4">
      <c r="A1512" s="85" t="s">
        <v>557</v>
      </c>
      <c r="B1512" s="88" t="s">
        <v>2404</v>
      </c>
      <c r="C1512" s="88" t="s">
        <v>2405</v>
      </c>
      <c r="D1512" s="89">
        <v>5199</v>
      </c>
      <c r="F1512" s="98">
        <f t="shared" si="23"/>
        <v>5.199</v>
      </c>
      <c r="I1512" s="98">
        <v>5.199</v>
      </c>
    </row>
    <row r="1513" spans="1:9" ht="12.75" hidden="1" outlineLevel="4">
      <c r="A1513" s="85" t="s">
        <v>558</v>
      </c>
      <c r="B1513" s="88" t="s">
        <v>2407</v>
      </c>
      <c r="C1513" s="88" t="s">
        <v>2408</v>
      </c>
      <c r="D1513" s="89">
        <v>-204</v>
      </c>
      <c r="F1513" s="98">
        <f t="shared" si="23"/>
        <v>-0.204</v>
      </c>
      <c r="I1513" s="98">
        <v>-0.204</v>
      </c>
    </row>
    <row r="1514" spans="1:9" ht="12.75" hidden="1" outlineLevel="4">
      <c r="A1514" s="85" t="s">
        <v>559</v>
      </c>
      <c r="B1514" s="88" t="s">
        <v>2410</v>
      </c>
      <c r="C1514" s="88" t="s">
        <v>2411</v>
      </c>
      <c r="D1514" s="89">
        <v>162</v>
      </c>
      <c r="F1514" s="98">
        <f t="shared" si="23"/>
        <v>0.162</v>
      </c>
      <c r="I1514" s="98">
        <v>0.162</v>
      </c>
    </row>
    <row r="1515" spans="1:9" ht="12.75" hidden="1" outlineLevel="4">
      <c r="A1515" s="85" t="s">
        <v>560</v>
      </c>
      <c r="B1515" s="88" t="s">
        <v>2507</v>
      </c>
      <c r="C1515" s="88" t="s">
        <v>2508</v>
      </c>
      <c r="D1515" s="89">
        <v>945</v>
      </c>
      <c r="F1515" s="98">
        <f t="shared" si="23"/>
        <v>0.945</v>
      </c>
      <c r="I1515" s="98">
        <v>0.945</v>
      </c>
    </row>
    <row r="1516" spans="1:9" ht="12.75" hidden="1" outlineLevel="4">
      <c r="A1516" s="85" t="s">
        <v>561</v>
      </c>
      <c r="B1516" s="88" t="s">
        <v>2510</v>
      </c>
      <c r="C1516" s="88" t="s">
        <v>2511</v>
      </c>
      <c r="D1516" s="89">
        <v>1802</v>
      </c>
      <c r="F1516" s="98">
        <f t="shared" si="23"/>
        <v>1.802</v>
      </c>
      <c r="I1516" s="98">
        <v>1.802</v>
      </c>
    </row>
    <row r="1517" spans="1:9" ht="12.75" hidden="1" outlineLevel="4">
      <c r="A1517" s="85" t="s">
        <v>562</v>
      </c>
      <c r="B1517" s="88" t="s">
        <v>2513</v>
      </c>
      <c r="C1517" s="88" t="s">
        <v>2514</v>
      </c>
      <c r="D1517" s="89">
        <v>2055</v>
      </c>
      <c r="F1517" s="98">
        <f t="shared" si="23"/>
        <v>2.055</v>
      </c>
      <c r="I1517" s="98">
        <v>2.055</v>
      </c>
    </row>
    <row r="1518" spans="1:9" ht="12.75" hidden="1" outlineLevel="4">
      <c r="A1518" s="85" t="s">
        <v>563</v>
      </c>
      <c r="B1518" s="88" t="s">
        <v>2516</v>
      </c>
      <c r="C1518" s="88" t="s">
        <v>2517</v>
      </c>
      <c r="D1518" s="89">
        <v>771</v>
      </c>
      <c r="F1518" s="98">
        <f t="shared" si="23"/>
        <v>0.771</v>
      </c>
      <c r="I1518" s="98">
        <v>0.771</v>
      </c>
    </row>
    <row r="1519" spans="1:9" ht="12.75" hidden="1" outlineLevel="4">
      <c r="A1519" s="85" t="s">
        <v>564</v>
      </c>
      <c r="B1519" s="88" t="s">
        <v>2437</v>
      </c>
      <c r="C1519" s="88" t="s">
        <v>2438</v>
      </c>
      <c r="D1519" s="89">
        <v>1773</v>
      </c>
      <c r="F1519" s="98">
        <f t="shared" si="23"/>
        <v>1.773</v>
      </c>
      <c r="I1519" s="98">
        <v>1.773</v>
      </c>
    </row>
    <row r="1520" spans="1:9" ht="12.75" hidden="1" outlineLevel="4">
      <c r="A1520" s="85" t="s">
        <v>565</v>
      </c>
      <c r="B1520" s="88" t="s">
        <v>2519</v>
      </c>
      <c r="C1520" s="88" t="s">
        <v>2520</v>
      </c>
      <c r="D1520" s="89">
        <v>4667</v>
      </c>
      <c r="F1520" s="98">
        <f t="shared" si="23"/>
        <v>4.667</v>
      </c>
      <c r="I1520" s="98">
        <v>4.667</v>
      </c>
    </row>
    <row r="1521" spans="1:9" ht="12.75" hidden="1" outlineLevel="4">
      <c r="A1521" s="85" t="s">
        <v>566</v>
      </c>
      <c r="B1521" s="88" t="s">
        <v>4696</v>
      </c>
      <c r="C1521" s="88" t="s">
        <v>4697</v>
      </c>
      <c r="D1521" s="89">
        <v>6401</v>
      </c>
      <c r="F1521" s="98">
        <f t="shared" si="23"/>
        <v>6.401</v>
      </c>
      <c r="I1521" s="98">
        <v>6.401</v>
      </c>
    </row>
    <row r="1522" spans="1:9" ht="12.75" hidden="1" outlineLevel="4">
      <c r="A1522" s="85" t="s">
        <v>567</v>
      </c>
      <c r="B1522" s="88" t="s">
        <v>4699</v>
      </c>
      <c r="C1522" s="88" t="s">
        <v>4700</v>
      </c>
      <c r="D1522" s="89">
        <v>634</v>
      </c>
      <c r="F1522" s="98">
        <f t="shared" si="23"/>
        <v>0.634</v>
      </c>
      <c r="I1522" s="98">
        <v>0.634</v>
      </c>
    </row>
    <row r="1523" spans="1:9" ht="12.75" hidden="1" outlineLevel="3" collapsed="1">
      <c r="A1523" s="85" t="s">
        <v>2398</v>
      </c>
      <c r="B1523" s="90" t="s">
        <v>568</v>
      </c>
      <c r="C1523" s="90" t="s">
        <v>569</v>
      </c>
      <c r="D1523" s="91">
        <v>119182</v>
      </c>
      <c r="F1523" s="98">
        <f t="shared" si="23"/>
        <v>119.182</v>
      </c>
      <c r="I1523" s="98">
        <v>119.182</v>
      </c>
    </row>
    <row r="1524" spans="1:9" ht="12.75" hidden="1" outlineLevel="4">
      <c r="A1524" s="85" t="s">
        <v>570</v>
      </c>
      <c r="B1524" s="88" t="s">
        <v>2513</v>
      </c>
      <c r="C1524" s="88" t="s">
        <v>2514</v>
      </c>
      <c r="D1524" s="89">
        <v>448</v>
      </c>
      <c r="F1524" s="98">
        <f t="shared" si="23"/>
        <v>0.448</v>
      </c>
      <c r="I1524" s="98">
        <v>0.448</v>
      </c>
    </row>
    <row r="1525" spans="1:9" ht="12.75" hidden="1" outlineLevel="4">
      <c r="A1525" s="85" t="s">
        <v>571</v>
      </c>
      <c r="B1525" s="88" t="s">
        <v>2516</v>
      </c>
      <c r="C1525" s="88" t="s">
        <v>2517</v>
      </c>
      <c r="D1525" s="89">
        <v>154</v>
      </c>
      <c r="F1525" s="98">
        <f t="shared" si="23"/>
        <v>0.154</v>
      </c>
      <c r="I1525" s="98">
        <v>0.154</v>
      </c>
    </row>
    <row r="1526" spans="1:9" ht="12.75" hidden="1" outlineLevel="4">
      <c r="A1526" s="85" t="s">
        <v>572</v>
      </c>
      <c r="B1526" s="88" t="s">
        <v>2440</v>
      </c>
      <c r="C1526" s="88" t="s">
        <v>2441</v>
      </c>
      <c r="D1526" s="89">
        <v>598</v>
      </c>
      <c r="F1526" s="98">
        <f t="shared" si="23"/>
        <v>0.598</v>
      </c>
      <c r="I1526" s="98">
        <v>0.598</v>
      </c>
    </row>
    <row r="1527" spans="1:9" ht="12.75" hidden="1" outlineLevel="4">
      <c r="A1527" s="85" t="s">
        <v>573</v>
      </c>
      <c r="B1527" s="88" t="s">
        <v>4693</v>
      </c>
      <c r="C1527" s="88" t="s">
        <v>4694</v>
      </c>
      <c r="D1527" s="89">
        <v>1623</v>
      </c>
      <c r="F1527" s="98">
        <f t="shared" si="23"/>
        <v>1.623</v>
      </c>
      <c r="I1527" s="98">
        <v>1.623</v>
      </c>
    </row>
    <row r="1528" spans="1:9" ht="12.75" hidden="1" outlineLevel="4">
      <c r="A1528" s="85" t="s">
        <v>574</v>
      </c>
      <c r="B1528" s="88" t="s">
        <v>2507</v>
      </c>
      <c r="C1528" s="88" t="s">
        <v>2508</v>
      </c>
      <c r="D1528" s="89">
        <v>189</v>
      </c>
      <c r="F1528" s="98">
        <f t="shared" si="23"/>
        <v>0.189</v>
      </c>
      <c r="I1528" s="98">
        <v>0.189</v>
      </c>
    </row>
    <row r="1529" spans="1:9" ht="12.75" hidden="1" outlineLevel="4">
      <c r="A1529" s="85" t="s">
        <v>575</v>
      </c>
      <c r="B1529" s="88" t="s">
        <v>2510</v>
      </c>
      <c r="C1529" s="88" t="s">
        <v>2511</v>
      </c>
      <c r="D1529" s="89">
        <v>361</v>
      </c>
      <c r="F1529" s="98">
        <f t="shared" si="23"/>
        <v>0.361</v>
      </c>
      <c r="I1529" s="98">
        <v>0.361</v>
      </c>
    </row>
    <row r="1530" spans="1:9" ht="12.75" hidden="1" outlineLevel="4">
      <c r="A1530" s="85" t="s">
        <v>576</v>
      </c>
      <c r="B1530" s="88" t="s">
        <v>2434</v>
      </c>
      <c r="C1530" s="88" t="s">
        <v>2435</v>
      </c>
      <c r="D1530" s="89">
        <v>406</v>
      </c>
      <c r="F1530" s="98">
        <f t="shared" si="23"/>
        <v>0.406</v>
      </c>
      <c r="I1530" s="98">
        <v>0.406</v>
      </c>
    </row>
    <row r="1531" spans="1:9" ht="12.75" hidden="1" outlineLevel="4">
      <c r="A1531" s="85" t="s">
        <v>577</v>
      </c>
      <c r="B1531" s="88" t="s">
        <v>2437</v>
      </c>
      <c r="C1531" s="88" t="s">
        <v>2438</v>
      </c>
      <c r="D1531" s="89">
        <v>355</v>
      </c>
      <c r="F1531" s="98">
        <f t="shared" si="23"/>
        <v>0.355</v>
      </c>
      <c r="I1531" s="98">
        <v>0.355</v>
      </c>
    </row>
    <row r="1532" spans="1:9" ht="12.75" hidden="1" outlineLevel="4">
      <c r="A1532" s="85" t="s">
        <v>578</v>
      </c>
      <c r="B1532" s="88" t="s">
        <v>2443</v>
      </c>
      <c r="C1532" s="88" t="s">
        <v>4691</v>
      </c>
      <c r="D1532" s="89">
        <v>726</v>
      </c>
      <c r="F1532" s="98">
        <f t="shared" si="23"/>
        <v>0.726</v>
      </c>
      <c r="I1532" s="98">
        <v>0.726</v>
      </c>
    </row>
    <row r="1533" spans="1:9" ht="12.75" hidden="1" outlineLevel="4">
      <c r="A1533" s="85" t="s">
        <v>579</v>
      </c>
      <c r="B1533" s="88" t="s">
        <v>4696</v>
      </c>
      <c r="C1533" s="88" t="s">
        <v>4697</v>
      </c>
      <c r="D1533" s="89">
        <v>1397</v>
      </c>
      <c r="F1533" s="98">
        <f t="shared" si="23"/>
        <v>1.397</v>
      </c>
      <c r="I1533" s="98">
        <v>1.397</v>
      </c>
    </row>
    <row r="1534" spans="1:9" ht="12.75" hidden="1" outlineLevel="4">
      <c r="A1534" s="85" t="s">
        <v>585</v>
      </c>
      <c r="B1534" s="88" t="s">
        <v>4699</v>
      </c>
      <c r="C1534" s="88" t="s">
        <v>4700</v>
      </c>
      <c r="D1534" s="89">
        <v>127</v>
      </c>
      <c r="F1534" s="98">
        <f t="shared" si="23"/>
        <v>0.127</v>
      </c>
      <c r="I1534" s="98">
        <v>0.127</v>
      </c>
    </row>
    <row r="1535" spans="1:9" ht="12.75" hidden="1" outlineLevel="3" collapsed="1">
      <c r="A1535" s="85" t="s">
        <v>2398</v>
      </c>
      <c r="B1535" s="90" t="s">
        <v>586</v>
      </c>
      <c r="C1535" s="90" t="s">
        <v>587</v>
      </c>
      <c r="D1535" s="91">
        <v>6384</v>
      </c>
      <c r="F1535" s="98">
        <f t="shared" si="23"/>
        <v>6.384</v>
      </c>
      <c r="I1535" s="98">
        <v>6.384</v>
      </c>
    </row>
    <row r="1536" spans="1:9" ht="12.75" outlineLevel="2" collapsed="1">
      <c r="A1536" s="85" t="s">
        <v>2401</v>
      </c>
      <c r="B1536" s="90" t="s">
        <v>588</v>
      </c>
      <c r="C1536" s="90" t="s">
        <v>5911</v>
      </c>
      <c r="D1536" s="91">
        <v>2961799</v>
      </c>
      <c r="F1536" s="98">
        <f t="shared" si="23"/>
        <v>2961.799</v>
      </c>
      <c r="I1536" s="98">
        <v>2961.799</v>
      </c>
    </row>
    <row r="1537" spans="1:9" s="94" customFormat="1" ht="12.75" outlineLevel="1">
      <c r="A1537" s="85" t="s">
        <v>766</v>
      </c>
      <c r="B1537" s="92" t="s">
        <v>5924</v>
      </c>
      <c r="C1537" s="92" t="s">
        <v>589</v>
      </c>
      <c r="D1537" s="93">
        <v>3568170</v>
      </c>
      <c r="F1537" s="98">
        <f t="shared" si="23"/>
        <v>3568.17</v>
      </c>
      <c r="H1537" s="94" t="s">
        <v>4917</v>
      </c>
      <c r="I1537" s="98">
        <v>3568.17</v>
      </c>
    </row>
    <row r="1538" spans="1:9" ht="12.75" hidden="1" outlineLevel="4">
      <c r="A1538" s="85" t="s">
        <v>590</v>
      </c>
      <c r="B1538" s="88" t="s">
        <v>1617</v>
      </c>
      <c r="C1538" s="88" t="s">
        <v>5220</v>
      </c>
      <c r="D1538" s="89">
        <v>40365</v>
      </c>
      <c r="F1538" s="98">
        <f t="shared" si="23"/>
        <v>40.365</v>
      </c>
      <c r="I1538" s="98">
        <v>40.365</v>
      </c>
    </row>
    <row r="1539" spans="1:9" ht="12.75" hidden="1" outlineLevel="4">
      <c r="A1539" s="85" t="s">
        <v>591</v>
      </c>
      <c r="B1539" s="88" t="s">
        <v>592</v>
      </c>
      <c r="C1539" s="88" t="s">
        <v>593</v>
      </c>
      <c r="D1539" s="89">
        <v>4834</v>
      </c>
      <c r="F1539" s="98">
        <f t="shared" si="23"/>
        <v>4.834</v>
      </c>
      <c r="I1539" s="98">
        <v>4.834</v>
      </c>
    </row>
    <row r="1540" spans="1:9" ht="12.75" hidden="1" outlineLevel="4">
      <c r="A1540" s="85" t="s">
        <v>594</v>
      </c>
      <c r="B1540" s="88" t="s">
        <v>2572</v>
      </c>
      <c r="C1540" s="88" t="s">
        <v>2573</v>
      </c>
      <c r="D1540" s="89">
        <v>9000</v>
      </c>
      <c r="F1540" s="98">
        <f t="shared" si="23"/>
        <v>9</v>
      </c>
      <c r="I1540" s="98">
        <v>9</v>
      </c>
    </row>
    <row r="1541" spans="1:9" ht="12.75" hidden="1" outlineLevel="4">
      <c r="A1541" s="85" t="s">
        <v>595</v>
      </c>
      <c r="B1541" s="88" t="s">
        <v>6360</v>
      </c>
      <c r="C1541" s="88" t="s">
        <v>6361</v>
      </c>
      <c r="D1541" s="89">
        <v>75117</v>
      </c>
      <c r="F1541" s="98">
        <f t="shared" si="23"/>
        <v>75.117</v>
      </c>
      <c r="I1541" s="98">
        <v>75.117</v>
      </c>
    </row>
    <row r="1542" spans="1:9" ht="12.75" hidden="1" outlineLevel="4">
      <c r="A1542" s="85" t="s">
        <v>596</v>
      </c>
      <c r="B1542" s="88" t="s">
        <v>597</v>
      </c>
      <c r="C1542" s="88" t="s">
        <v>598</v>
      </c>
      <c r="D1542" s="89">
        <v>3433</v>
      </c>
      <c r="F1542" s="98">
        <f aca="true" t="shared" si="24" ref="F1542:F1605">D1542/1000</f>
        <v>3.433</v>
      </c>
      <c r="I1542" s="98">
        <v>3.433</v>
      </c>
    </row>
    <row r="1543" spans="1:9" ht="12.75" hidden="1" outlineLevel="4">
      <c r="A1543" s="85" t="s">
        <v>599</v>
      </c>
      <c r="B1543" s="88" t="s">
        <v>2645</v>
      </c>
      <c r="C1543" s="88" t="s">
        <v>2646</v>
      </c>
      <c r="D1543" s="89">
        <v>318</v>
      </c>
      <c r="F1543" s="98">
        <f t="shared" si="24"/>
        <v>0.318</v>
      </c>
      <c r="I1543" s="98">
        <v>0.318</v>
      </c>
    </row>
    <row r="1544" spans="1:9" ht="12.75" hidden="1" outlineLevel="4">
      <c r="A1544" s="85" t="s">
        <v>600</v>
      </c>
      <c r="B1544" s="88" t="s">
        <v>2578</v>
      </c>
      <c r="C1544" s="88" t="s">
        <v>2579</v>
      </c>
      <c r="D1544" s="89">
        <v>55</v>
      </c>
      <c r="F1544" s="98">
        <f t="shared" si="24"/>
        <v>0.055</v>
      </c>
      <c r="I1544" s="98">
        <v>0.055</v>
      </c>
    </row>
    <row r="1545" spans="1:9" ht="12.75" hidden="1" outlineLevel="4">
      <c r="A1545" s="85" t="s">
        <v>601</v>
      </c>
      <c r="B1545" s="88" t="s">
        <v>2422</v>
      </c>
      <c r="C1545" s="88" t="s">
        <v>2423</v>
      </c>
      <c r="D1545" s="89">
        <v>242</v>
      </c>
      <c r="F1545" s="98">
        <f t="shared" si="24"/>
        <v>0.242</v>
      </c>
      <c r="I1545" s="98">
        <v>0.242</v>
      </c>
    </row>
    <row r="1546" spans="1:9" ht="12.75" hidden="1" outlineLevel="4">
      <c r="A1546" s="85" t="s">
        <v>602</v>
      </c>
      <c r="B1546" s="88" t="s">
        <v>2507</v>
      </c>
      <c r="C1546" s="88" t="s">
        <v>2508</v>
      </c>
      <c r="D1546" s="89">
        <v>189</v>
      </c>
      <c r="F1546" s="98">
        <f t="shared" si="24"/>
        <v>0.189</v>
      </c>
      <c r="I1546" s="98">
        <v>0.189</v>
      </c>
    </row>
    <row r="1547" spans="1:9" ht="12.75" hidden="1" outlineLevel="4">
      <c r="A1547" s="85" t="s">
        <v>603</v>
      </c>
      <c r="B1547" s="88" t="s">
        <v>2510</v>
      </c>
      <c r="C1547" s="88" t="s">
        <v>2511</v>
      </c>
      <c r="D1547" s="89">
        <v>361</v>
      </c>
      <c r="F1547" s="98">
        <f t="shared" si="24"/>
        <v>0.361</v>
      </c>
      <c r="I1547" s="98">
        <v>0.361</v>
      </c>
    </row>
    <row r="1548" spans="1:9" ht="12.75" hidden="1" outlineLevel="4">
      <c r="A1548" s="85" t="s">
        <v>604</v>
      </c>
      <c r="B1548" s="88" t="s">
        <v>2516</v>
      </c>
      <c r="C1548" s="88" t="s">
        <v>2517</v>
      </c>
      <c r="D1548" s="89">
        <v>154</v>
      </c>
      <c r="F1548" s="98">
        <f t="shared" si="24"/>
        <v>0.154</v>
      </c>
      <c r="I1548" s="98">
        <v>0.154</v>
      </c>
    </row>
    <row r="1549" spans="1:9" ht="12.75" hidden="1" outlineLevel="4">
      <c r="A1549" s="85" t="s">
        <v>605</v>
      </c>
      <c r="B1549" s="88" t="s">
        <v>2525</v>
      </c>
      <c r="C1549" s="88" t="s">
        <v>2526</v>
      </c>
      <c r="D1549" s="89">
        <v>4866</v>
      </c>
      <c r="F1549" s="98">
        <f t="shared" si="24"/>
        <v>4.866</v>
      </c>
      <c r="I1549" s="98">
        <v>4.866</v>
      </c>
    </row>
    <row r="1550" spans="1:9" ht="12.75" hidden="1" outlineLevel="4">
      <c r="A1550" s="85" t="s">
        <v>606</v>
      </c>
      <c r="B1550" s="88" t="s">
        <v>2562</v>
      </c>
      <c r="C1550" s="88" t="s">
        <v>2563</v>
      </c>
      <c r="D1550" s="89">
        <v>205451</v>
      </c>
      <c r="F1550" s="98">
        <f t="shared" si="24"/>
        <v>205.451</v>
      </c>
      <c r="I1550" s="98">
        <v>205.451</v>
      </c>
    </row>
    <row r="1551" spans="1:9" ht="12.75" hidden="1" outlineLevel="4">
      <c r="A1551" s="85" t="s">
        <v>607</v>
      </c>
      <c r="B1551" s="88" t="s">
        <v>3348</v>
      </c>
      <c r="C1551" s="88" t="s">
        <v>3349</v>
      </c>
      <c r="D1551" s="89">
        <v>13858</v>
      </c>
      <c r="F1551" s="98">
        <f t="shared" si="24"/>
        <v>13.858</v>
      </c>
      <c r="I1551" s="98">
        <v>13.858</v>
      </c>
    </row>
    <row r="1552" spans="1:9" ht="12.75" hidden="1" outlineLevel="4">
      <c r="A1552" s="85" t="s">
        <v>608</v>
      </c>
      <c r="B1552" s="88" t="s">
        <v>2638</v>
      </c>
      <c r="C1552" s="88" t="s">
        <v>2639</v>
      </c>
      <c r="D1552" s="89">
        <v>61745</v>
      </c>
      <c r="F1552" s="98">
        <f t="shared" si="24"/>
        <v>61.745</v>
      </c>
      <c r="I1552" s="98">
        <v>61.745</v>
      </c>
    </row>
    <row r="1553" spans="1:9" ht="12.75" hidden="1" outlineLevel="4">
      <c r="A1553" s="85" t="s">
        <v>609</v>
      </c>
      <c r="B1553" s="88" t="s">
        <v>2593</v>
      </c>
      <c r="C1553" s="88" t="s">
        <v>2594</v>
      </c>
      <c r="D1553" s="89">
        <v>-35000</v>
      </c>
      <c r="F1553" s="98">
        <f t="shared" si="24"/>
        <v>-35</v>
      </c>
      <c r="I1553" s="98">
        <v>-35</v>
      </c>
    </row>
    <row r="1554" spans="1:9" ht="12.75" hidden="1" outlineLevel="4">
      <c r="A1554" s="85" t="s">
        <v>610</v>
      </c>
      <c r="B1554" s="88" t="s">
        <v>1166</v>
      </c>
      <c r="C1554" s="88" t="s">
        <v>2529</v>
      </c>
      <c r="D1554" s="89">
        <v>-34791</v>
      </c>
      <c r="F1554" s="98">
        <f t="shared" si="24"/>
        <v>-34.791</v>
      </c>
      <c r="I1554" s="98">
        <v>-34.791</v>
      </c>
    </row>
    <row r="1555" spans="1:9" ht="12.75" hidden="1" outlineLevel="4">
      <c r="A1555" s="85" t="s">
        <v>611</v>
      </c>
      <c r="B1555" s="88" t="s">
        <v>612</v>
      </c>
      <c r="C1555" s="88" t="s">
        <v>613</v>
      </c>
      <c r="D1555" s="89">
        <v>26857</v>
      </c>
      <c r="F1555" s="98">
        <f t="shared" si="24"/>
        <v>26.857</v>
      </c>
      <c r="I1555" s="98">
        <v>26.857</v>
      </c>
    </row>
    <row r="1556" spans="1:9" ht="12.75" hidden="1" outlineLevel="4">
      <c r="A1556" s="85" t="s">
        <v>614</v>
      </c>
      <c r="B1556" s="88" t="s">
        <v>6165</v>
      </c>
      <c r="C1556" s="88" t="s">
        <v>6166</v>
      </c>
      <c r="D1556" s="89">
        <v>1400</v>
      </c>
      <c r="F1556" s="98">
        <f t="shared" si="24"/>
        <v>1.4</v>
      </c>
      <c r="I1556" s="98">
        <v>1.4</v>
      </c>
    </row>
    <row r="1557" spans="1:9" ht="12.75" hidden="1" outlineLevel="4">
      <c r="A1557" s="85" t="s">
        <v>615</v>
      </c>
      <c r="B1557" s="88" t="s">
        <v>616</v>
      </c>
      <c r="C1557" s="88" t="s">
        <v>617</v>
      </c>
      <c r="D1557" s="89">
        <v>17051</v>
      </c>
      <c r="F1557" s="98">
        <f t="shared" si="24"/>
        <v>17.051</v>
      </c>
      <c r="I1557" s="98">
        <v>17.051</v>
      </c>
    </row>
    <row r="1558" spans="1:9" ht="12.75" hidden="1" outlineLevel="4">
      <c r="A1558" s="85" t="s">
        <v>618</v>
      </c>
      <c r="B1558" s="88" t="s">
        <v>5206</v>
      </c>
      <c r="C1558" s="88" t="s">
        <v>5207</v>
      </c>
      <c r="D1558" s="89">
        <v>46374</v>
      </c>
      <c r="F1558" s="98">
        <f t="shared" si="24"/>
        <v>46.374</v>
      </c>
      <c r="I1558" s="98">
        <v>46.374</v>
      </c>
    </row>
    <row r="1559" spans="1:9" ht="12.75" hidden="1" outlineLevel="4">
      <c r="A1559" s="85" t="s">
        <v>619</v>
      </c>
      <c r="B1559" s="88" t="s">
        <v>620</v>
      </c>
      <c r="C1559" s="88" t="s">
        <v>5105</v>
      </c>
      <c r="D1559" s="89">
        <v>36112</v>
      </c>
      <c r="F1559" s="98">
        <f t="shared" si="24"/>
        <v>36.112</v>
      </c>
      <c r="I1559" s="98">
        <v>36.112</v>
      </c>
    </row>
    <row r="1560" spans="1:9" ht="12.75" hidden="1" outlineLevel="4">
      <c r="A1560" s="85" t="s">
        <v>621</v>
      </c>
      <c r="B1560" s="88" t="s">
        <v>1175</v>
      </c>
      <c r="C1560" s="88" t="s">
        <v>1176</v>
      </c>
      <c r="D1560" s="89">
        <v>5128</v>
      </c>
      <c r="F1560" s="98">
        <f t="shared" si="24"/>
        <v>5.128</v>
      </c>
      <c r="I1560" s="98">
        <v>5.128</v>
      </c>
    </row>
    <row r="1561" spans="1:9" ht="12.75" hidden="1" outlineLevel="4">
      <c r="A1561" s="85" t="s">
        <v>622</v>
      </c>
      <c r="B1561" s="88" t="s">
        <v>2428</v>
      </c>
      <c r="C1561" s="88" t="s">
        <v>2429</v>
      </c>
      <c r="D1561" s="89">
        <v>1972</v>
      </c>
      <c r="F1561" s="98">
        <f t="shared" si="24"/>
        <v>1.972</v>
      </c>
      <c r="I1561" s="98">
        <v>1.972</v>
      </c>
    </row>
    <row r="1562" spans="1:9" ht="12.75" hidden="1" outlineLevel="4">
      <c r="A1562" s="85" t="s">
        <v>623</v>
      </c>
      <c r="B1562" s="88" t="s">
        <v>335</v>
      </c>
      <c r="C1562" s="88" t="s">
        <v>336</v>
      </c>
      <c r="D1562" s="89">
        <v>1096</v>
      </c>
      <c r="F1562" s="98">
        <f t="shared" si="24"/>
        <v>1.096</v>
      </c>
      <c r="I1562" s="98">
        <v>1.096</v>
      </c>
    </row>
    <row r="1563" spans="1:9" ht="12.75" hidden="1" outlineLevel="4">
      <c r="A1563" s="85" t="s">
        <v>624</v>
      </c>
      <c r="B1563" s="88" t="s">
        <v>2431</v>
      </c>
      <c r="C1563" s="88" t="s">
        <v>2432</v>
      </c>
      <c r="D1563" s="89">
        <v>7847</v>
      </c>
      <c r="F1563" s="98">
        <f t="shared" si="24"/>
        <v>7.847</v>
      </c>
      <c r="I1563" s="98">
        <v>7.847</v>
      </c>
    </row>
    <row r="1564" spans="1:9" ht="12.75" hidden="1" outlineLevel="4">
      <c r="A1564" s="85" t="s">
        <v>625</v>
      </c>
      <c r="B1564" s="88" t="s">
        <v>2434</v>
      </c>
      <c r="C1564" s="88" t="s">
        <v>2435</v>
      </c>
      <c r="D1564" s="89">
        <v>406</v>
      </c>
      <c r="F1564" s="98">
        <f t="shared" si="24"/>
        <v>0.406</v>
      </c>
      <c r="I1564" s="98">
        <v>0.406</v>
      </c>
    </row>
    <row r="1565" spans="1:9" ht="12.75" hidden="1" outlineLevel="4">
      <c r="A1565" s="85" t="s">
        <v>626</v>
      </c>
      <c r="B1565" s="88" t="s">
        <v>2437</v>
      </c>
      <c r="C1565" s="88" t="s">
        <v>2438</v>
      </c>
      <c r="D1565" s="89">
        <v>355</v>
      </c>
      <c r="F1565" s="98">
        <f t="shared" si="24"/>
        <v>0.355</v>
      </c>
      <c r="I1565" s="98">
        <v>0.355</v>
      </c>
    </row>
    <row r="1566" spans="1:9" ht="12.75" hidden="1" outlineLevel="4">
      <c r="A1566" s="85" t="s">
        <v>627</v>
      </c>
      <c r="B1566" s="88" t="s">
        <v>2440</v>
      </c>
      <c r="C1566" s="88" t="s">
        <v>2441</v>
      </c>
      <c r="D1566" s="89">
        <v>598</v>
      </c>
      <c r="F1566" s="98">
        <f t="shared" si="24"/>
        <v>0.598</v>
      </c>
      <c r="I1566" s="98">
        <v>0.598</v>
      </c>
    </row>
    <row r="1567" spans="1:9" ht="12.75" hidden="1" outlineLevel="4">
      <c r="A1567" s="85" t="s">
        <v>628</v>
      </c>
      <c r="B1567" s="88" t="s">
        <v>2443</v>
      </c>
      <c r="C1567" s="88" t="s">
        <v>4691</v>
      </c>
      <c r="D1567" s="89">
        <v>726</v>
      </c>
      <c r="F1567" s="98">
        <f t="shared" si="24"/>
        <v>0.726</v>
      </c>
      <c r="I1567" s="98">
        <v>0.726</v>
      </c>
    </row>
    <row r="1568" spans="1:9" ht="12.75" hidden="1" outlineLevel="4">
      <c r="A1568" s="85" t="s">
        <v>629</v>
      </c>
      <c r="B1568" s="88" t="s">
        <v>3338</v>
      </c>
      <c r="C1568" s="88" t="s">
        <v>3339</v>
      </c>
      <c r="D1568" s="89">
        <v>258663</v>
      </c>
      <c r="F1568" s="98">
        <f t="shared" si="24"/>
        <v>258.663</v>
      </c>
      <c r="I1568" s="98">
        <v>258.663</v>
      </c>
    </row>
    <row r="1569" spans="1:9" ht="12.75" hidden="1" outlineLevel="4">
      <c r="A1569" s="85" t="s">
        <v>630</v>
      </c>
      <c r="B1569" s="88" t="s">
        <v>4693</v>
      </c>
      <c r="C1569" s="88" t="s">
        <v>4694</v>
      </c>
      <c r="D1569" s="89">
        <v>24431</v>
      </c>
      <c r="F1569" s="98">
        <f t="shared" si="24"/>
        <v>24.431</v>
      </c>
      <c r="I1569" s="98">
        <v>24.431</v>
      </c>
    </row>
    <row r="1570" spans="1:9" ht="12.75" hidden="1" outlineLevel="4">
      <c r="A1570" s="85" t="s">
        <v>631</v>
      </c>
      <c r="B1570" s="88" t="s">
        <v>4699</v>
      </c>
      <c r="C1570" s="88" t="s">
        <v>4700</v>
      </c>
      <c r="D1570" s="89">
        <v>127</v>
      </c>
      <c r="F1570" s="98">
        <f t="shared" si="24"/>
        <v>0.127</v>
      </c>
      <c r="I1570" s="98">
        <v>0.127</v>
      </c>
    </row>
    <row r="1571" spans="1:9" ht="12.75" hidden="1" outlineLevel="4">
      <c r="A1571" s="85" t="s">
        <v>632</v>
      </c>
      <c r="B1571" s="88" t="s">
        <v>3092</v>
      </c>
      <c r="C1571" s="88" t="s">
        <v>3093</v>
      </c>
      <c r="D1571" s="89">
        <v>-3209031</v>
      </c>
      <c r="F1571" s="98">
        <f t="shared" si="24"/>
        <v>-3209.031</v>
      </c>
      <c r="I1571" s="98">
        <v>-3209.031</v>
      </c>
    </row>
    <row r="1572" spans="1:9" ht="12.75" hidden="1" outlineLevel="4">
      <c r="A1572" s="85" t="s">
        <v>633</v>
      </c>
      <c r="B1572" s="88" t="s">
        <v>2599</v>
      </c>
      <c r="C1572" s="88" t="s">
        <v>2594</v>
      </c>
      <c r="D1572" s="89">
        <v>-25303</v>
      </c>
      <c r="F1572" s="98">
        <f t="shared" si="24"/>
        <v>-25.303</v>
      </c>
      <c r="I1572" s="98">
        <v>-25.303</v>
      </c>
    </row>
    <row r="1573" spans="1:9" ht="12.75" hidden="1" outlineLevel="4">
      <c r="A1573" s="85" t="s">
        <v>634</v>
      </c>
      <c r="B1573" s="88" t="s">
        <v>635</v>
      </c>
      <c r="C1573" s="88" t="s">
        <v>636</v>
      </c>
      <c r="D1573" s="89">
        <v>-1289</v>
      </c>
      <c r="F1573" s="98">
        <f t="shared" si="24"/>
        <v>-1.289</v>
      </c>
      <c r="I1573" s="98">
        <v>-1.289</v>
      </c>
    </row>
    <row r="1574" spans="1:9" ht="12.75" hidden="1" outlineLevel="4">
      <c r="A1574" s="85" t="s">
        <v>637</v>
      </c>
      <c r="B1574" s="88" t="s">
        <v>366</v>
      </c>
      <c r="C1574" s="88" t="s">
        <v>3093</v>
      </c>
      <c r="D1574" s="89">
        <v>-2070802</v>
      </c>
      <c r="F1574" s="98">
        <f t="shared" si="24"/>
        <v>-2070.802</v>
      </c>
      <c r="I1574" s="98">
        <v>-2070.802</v>
      </c>
    </row>
    <row r="1575" spans="1:9" ht="12.75" hidden="1" outlineLevel="4">
      <c r="A1575" s="85" t="s">
        <v>638</v>
      </c>
      <c r="B1575" s="88" t="s">
        <v>41</v>
      </c>
      <c r="C1575" s="88" t="s">
        <v>42</v>
      </c>
      <c r="D1575" s="89">
        <v>-9785</v>
      </c>
      <c r="F1575" s="98">
        <f t="shared" si="24"/>
        <v>-9.785</v>
      </c>
      <c r="I1575" s="98">
        <v>-9.785</v>
      </c>
    </row>
    <row r="1576" spans="1:9" ht="12.75" hidden="1" outlineLevel="3" collapsed="1">
      <c r="A1576" s="85" t="s">
        <v>2398</v>
      </c>
      <c r="B1576" s="90" t="s">
        <v>639</v>
      </c>
      <c r="C1576" s="90" t="s">
        <v>640</v>
      </c>
      <c r="D1576" s="91">
        <v>-4536870</v>
      </c>
      <c r="F1576" s="98">
        <f t="shared" si="24"/>
        <v>-4536.87</v>
      </c>
      <c r="I1576" s="98">
        <v>-4536.87</v>
      </c>
    </row>
    <row r="1577" spans="1:9" ht="12.75" hidden="1" outlineLevel="4">
      <c r="A1577" s="85" t="s">
        <v>641</v>
      </c>
      <c r="B1577" s="88" t="s">
        <v>1617</v>
      </c>
      <c r="C1577" s="88" t="s">
        <v>5220</v>
      </c>
      <c r="D1577" s="89">
        <v>6446</v>
      </c>
      <c r="F1577" s="98">
        <f t="shared" si="24"/>
        <v>6.446</v>
      </c>
      <c r="I1577" s="98">
        <v>6.446</v>
      </c>
    </row>
    <row r="1578" spans="1:9" ht="12.75" hidden="1" outlineLevel="4">
      <c r="A1578" s="85" t="s">
        <v>642</v>
      </c>
      <c r="B1578" s="88" t="s">
        <v>6165</v>
      </c>
      <c r="C1578" s="88" t="s">
        <v>6166</v>
      </c>
      <c r="D1578" s="89">
        <v>2750</v>
      </c>
      <c r="F1578" s="98">
        <f t="shared" si="24"/>
        <v>2.75</v>
      </c>
      <c r="I1578" s="98">
        <v>2.75</v>
      </c>
    </row>
    <row r="1579" spans="1:9" ht="12.75" hidden="1" outlineLevel="4">
      <c r="A1579" s="85" t="s">
        <v>643</v>
      </c>
      <c r="B1579" s="88" t="s">
        <v>644</v>
      </c>
      <c r="C1579" s="88" t="s">
        <v>645</v>
      </c>
      <c r="D1579" s="89">
        <v>239</v>
      </c>
      <c r="F1579" s="98">
        <f t="shared" si="24"/>
        <v>0.239</v>
      </c>
      <c r="I1579" s="98">
        <v>0.239</v>
      </c>
    </row>
    <row r="1580" spans="1:9" ht="12.75" hidden="1" outlineLevel="4">
      <c r="A1580" s="85" t="s">
        <v>646</v>
      </c>
      <c r="B1580" s="88" t="s">
        <v>5206</v>
      </c>
      <c r="C1580" s="88" t="s">
        <v>5207</v>
      </c>
      <c r="D1580" s="89">
        <v>171</v>
      </c>
      <c r="F1580" s="98">
        <f t="shared" si="24"/>
        <v>0.171</v>
      </c>
      <c r="I1580" s="98">
        <v>0.171</v>
      </c>
    </row>
    <row r="1581" spans="1:9" ht="12.75" hidden="1" outlineLevel="4">
      <c r="A1581" s="85" t="s">
        <v>647</v>
      </c>
      <c r="B1581" s="88" t="s">
        <v>3338</v>
      </c>
      <c r="C1581" s="88" t="s">
        <v>3339</v>
      </c>
      <c r="D1581" s="89">
        <v>4479</v>
      </c>
      <c r="F1581" s="98">
        <f t="shared" si="24"/>
        <v>4.479</v>
      </c>
      <c r="I1581" s="98">
        <v>4.479</v>
      </c>
    </row>
    <row r="1582" spans="1:9" ht="12.75" hidden="1" outlineLevel="4">
      <c r="A1582" s="85" t="s">
        <v>648</v>
      </c>
      <c r="B1582" s="88" t="s">
        <v>4693</v>
      </c>
      <c r="C1582" s="88" t="s">
        <v>4694</v>
      </c>
      <c r="D1582" s="89">
        <v>668</v>
      </c>
      <c r="F1582" s="98">
        <f t="shared" si="24"/>
        <v>0.668</v>
      </c>
      <c r="I1582" s="98">
        <v>0.668</v>
      </c>
    </row>
    <row r="1583" spans="1:9" ht="12.75" hidden="1" outlineLevel="4">
      <c r="A1583" s="85" t="s">
        <v>649</v>
      </c>
      <c r="B1583" s="88" t="s">
        <v>635</v>
      </c>
      <c r="C1583" s="88" t="s">
        <v>636</v>
      </c>
      <c r="D1583" s="89">
        <v>-33020</v>
      </c>
      <c r="F1583" s="98">
        <f t="shared" si="24"/>
        <v>-33.02</v>
      </c>
      <c r="I1583" s="98">
        <v>-33.02</v>
      </c>
    </row>
    <row r="1584" spans="1:9" ht="12.75" hidden="1" outlineLevel="4">
      <c r="A1584" s="85" t="s">
        <v>650</v>
      </c>
      <c r="B1584" s="88" t="s">
        <v>366</v>
      </c>
      <c r="C1584" s="88" t="s">
        <v>3093</v>
      </c>
      <c r="D1584" s="89">
        <v>-14417</v>
      </c>
      <c r="F1584" s="98">
        <f t="shared" si="24"/>
        <v>-14.417</v>
      </c>
      <c r="I1584" s="98">
        <v>-14.417</v>
      </c>
    </row>
    <row r="1585" spans="1:9" ht="12.75" hidden="1" outlineLevel="4">
      <c r="A1585" s="85" t="s">
        <v>651</v>
      </c>
      <c r="B1585" s="88" t="s">
        <v>592</v>
      </c>
      <c r="C1585" s="88" t="s">
        <v>593</v>
      </c>
      <c r="D1585" s="89">
        <v>2686</v>
      </c>
      <c r="F1585" s="98">
        <f t="shared" si="24"/>
        <v>2.686</v>
      </c>
      <c r="I1585" s="98">
        <v>2.686</v>
      </c>
    </row>
    <row r="1586" spans="1:9" ht="12.75" hidden="1" outlineLevel="4">
      <c r="A1586" s="85" t="s">
        <v>652</v>
      </c>
      <c r="B1586" s="88" t="s">
        <v>2572</v>
      </c>
      <c r="C1586" s="88" t="s">
        <v>2573</v>
      </c>
      <c r="D1586" s="89">
        <v>1400</v>
      </c>
      <c r="F1586" s="98">
        <f t="shared" si="24"/>
        <v>1.4</v>
      </c>
      <c r="I1586" s="98">
        <v>1.4</v>
      </c>
    </row>
    <row r="1587" spans="1:9" ht="12.75" hidden="1" outlineLevel="4">
      <c r="A1587" s="85" t="s">
        <v>653</v>
      </c>
      <c r="B1587" s="88" t="s">
        <v>6360</v>
      </c>
      <c r="C1587" s="88" t="s">
        <v>6361</v>
      </c>
      <c r="D1587" s="89">
        <v>4514</v>
      </c>
      <c r="F1587" s="98">
        <f t="shared" si="24"/>
        <v>4.514</v>
      </c>
      <c r="I1587" s="98">
        <v>4.514</v>
      </c>
    </row>
    <row r="1588" spans="1:9" ht="12.75" hidden="1" outlineLevel="4">
      <c r="A1588" s="85" t="s">
        <v>654</v>
      </c>
      <c r="B1588" s="88" t="s">
        <v>2645</v>
      </c>
      <c r="C1588" s="88" t="s">
        <v>2646</v>
      </c>
      <c r="D1588" s="89">
        <v>764</v>
      </c>
      <c r="F1588" s="98">
        <f t="shared" si="24"/>
        <v>0.764</v>
      </c>
      <c r="I1588" s="98">
        <v>0.764</v>
      </c>
    </row>
    <row r="1589" spans="1:9" ht="12.75" hidden="1" outlineLevel="4">
      <c r="A1589" s="85" t="s">
        <v>655</v>
      </c>
      <c r="B1589" s="88" t="s">
        <v>2638</v>
      </c>
      <c r="C1589" s="88" t="s">
        <v>2639</v>
      </c>
      <c r="D1589" s="89">
        <v>2489</v>
      </c>
      <c r="F1589" s="98">
        <f t="shared" si="24"/>
        <v>2.489</v>
      </c>
      <c r="I1589" s="98">
        <v>2.489</v>
      </c>
    </row>
    <row r="1590" spans="1:9" ht="12.75" hidden="1" outlineLevel="4">
      <c r="A1590" s="85" t="s">
        <v>656</v>
      </c>
      <c r="B1590" s="88" t="s">
        <v>657</v>
      </c>
      <c r="C1590" s="88" t="s">
        <v>658</v>
      </c>
      <c r="D1590" s="89">
        <v>-31405</v>
      </c>
      <c r="F1590" s="98">
        <f t="shared" si="24"/>
        <v>-31.405</v>
      </c>
      <c r="I1590" s="98">
        <v>-31.405</v>
      </c>
    </row>
    <row r="1591" spans="1:9" ht="12.75" hidden="1" outlineLevel="3" collapsed="1">
      <c r="A1591" s="85" t="s">
        <v>2398</v>
      </c>
      <c r="B1591" s="90" t="s">
        <v>659</v>
      </c>
      <c r="C1591" s="90" t="s">
        <v>660</v>
      </c>
      <c r="D1591" s="91">
        <v>-52236</v>
      </c>
      <c r="F1591" s="98">
        <f t="shared" si="24"/>
        <v>-52.236</v>
      </c>
      <c r="I1591" s="98">
        <v>-52.236</v>
      </c>
    </row>
    <row r="1592" spans="1:9" ht="12.75" hidden="1" outlineLevel="4">
      <c r="A1592" s="85" t="s">
        <v>661</v>
      </c>
      <c r="B1592" s="88" t="s">
        <v>6165</v>
      </c>
      <c r="C1592" s="88" t="s">
        <v>6166</v>
      </c>
      <c r="D1592" s="89">
        <v>2000</v>
      </c>
      <c r="F1592" s="98">
        <f t="shared" si="24"/>
        <v>2</v>
      </c>
      <c r="I1592" s="98">
        <v>2</v>
      </c>
    </row>
    <row r="1593" spans="1:9" ht="12.75" hidden="1" outlineLevel="4">
      <c r="A1593" s="85" t="s">
        <v>662</v>
      </c>
      <c r="B1593" s="88" t="s">
        <v>4693</v>
      </c>
      <c r="C1593" s="88" t="s">
        <v>4694</v>
      </c>
      <c r="D1593" s="89">
        <v>58</v>
      </c>
      <c r="F1593" s="98">
        <f t="shared" si="24"/>
        <v>0.058</v>
      </c>
      <c r="I1593" s="98">
        <v>0.058</v>
      </c>
    </row>
    <row r="1594" spans="1:9" ht="12.75" hidden="1" outlineLevel="3" collapsed="1">
      <c r="A1594" s="85" t="s">
        <v>2398</v>
      </c>
      <c r="B1594" s="90" t="s">
        <v>663</v>
      </c>
      <c r="C1594" s="90" t="s">
        <v>664</v>
      </c>
      <c r="D1594" s="91">
        <v>2058</v>
      </c>
      <c r="F1594" s="98">
        <f t="shared" si="24"/>
        <v>2.058</v>
      </c>
      <c r="I1594" s="98">
        <v>2.058</v>
      </c>
    </row>
    <row r="1595" spans="1:9" ht="12.75" hidden="1" outlineLevel="4">
      <c r="A1595" s="85" t="s">
        <v>665</v>
      </c>
      <c r="B1595" s="88" t="s">
        <v>1617</v>
      </c>
      <c r="C1595" s="88" t="s">
        <v>5220</v>
      </c>
      <c r="D1595" s="89">
        <v>11114</v>
      </c>
      <c r="F1595" s="98">
        <f t="shared" si="24"/>
        <v>11.114</v>
      </c>
      <c r="I1595" s="98">
        <v>11.114</v>
      </c>
    </row>
    <row r="1596" spans="1:9" ht="12.75" hidden="1" outlineLevel="4">
      <c r="A1596" s="85" t="s">
        <v>666</v>
      </c>
      <c r="B1596" s="88" t="s">
        <v>6165</v>
      </c>
      <c r="C1596" s="88" t="s">
        <v>6166</v>
      </c>
      <c r="D1596" s="89">
        <v>5750</v>
      </c>
      <c r="F1596" s="98">
        <f t="shared" si="24"/>
        <v>5.75</v>
      </c>
      <c r="I1596" s="98">
        <v>5.75</v>
      </c>
    </row>
    <row r="1597" spans="1:9" ht="12.75" hidden="1" outlineLevel="4">
      <c r="A1597" s="85" t="s">
        <v>667</v>
      </c>
      <c r="B1597" s="88" t="s">
        <v>644</v>
      </c>
      <c r="C1597" s="88" t="s">
        <v>645</v>
      </c>
      <c r="D1597" s="89">
        <v>466</v>
      </c>
      <c r="F1597" s="98">
        <f t="shared" si="24"/>
        <v>0.466</v>
      </c>
      <c r="I1597" s="98">
        <v>0.466</v>
      </c>
    </row>
    <row r="1598" spans="1:9" ht="12.75" hidden="1" outlineLevel="4">
      <c r="A1598" s="85" t="s">
        <v>668</v>
      </c>
      <c r="B1598" s="88" t="s">
        <v>5206</v>
      </c>
      <c r="C1598" s="88" t="s">
        <v>5207</v>
      </c>
      <c r="D1598" s="89">
        <v>1198</v>
      </c>
      <c r="F1598" s="98">
        <f t="shared" si="24"/>
        <v>1.198</v>
      </c>
      <c r="I1598" s="98">
        <v>1.198</v>
      </c>
    </row>
    <row r="1599" spans="1:9" ht="12.75" hidden="1" outlineLevel="4">
      <c r="A1599" s="85" t="s">
        <v>669</v>
      </c>
      <c r="B1599" s="88" t="s">
        <v>3113</v>
      </c>
      <c r="C1599" s="88" t="s">
        <v>3114</v>
      </c>
      <c r="D1599" s="89">
        <v>1481</v>
      </c>
      <c r="F1599" s="98">
        <f t="shared" si="24"/>
        <v>1.481</v>
      </c>
      <c r="I1599" s="98">
        <v>1.481</v>
      </c>
    </row>
    <row r="1600" spans="1:9" ht="12.75" hidden="1" outlineLevel="4">
      <c r="A1600" s="85" t="s">
        <v>670</v>
      </c>
      <c r="B1600" s="88" t="s">
        <v>3338</v>
      </c>
      <c r="C1600" s="88" t="s">
        <v>3339</v>
      </c>
      <c r="D1600" s="89">
        <v>5599</v>
      </c>
      <c r="F1600" s="98">
        <f t="shared" si="24"/>
        <v>5.599</v>
      </c>
      <c r="I1600" s="98">
        <v>5.599</v>
      </c>
    </row>
    <row r="1601" spans="1:9" ht="12.75" hidden="1" outlineLevel="4">
      <c r="A1601" s="85" t="s">
        <v>671</v>
      </c>
      <c r="B1601" s="88" t="s">
        <v>4693</v>
      </c>
      <c r="C1601" s="88" t="s">
        <v>4694</v>
      </c>
      <c r="D1601" s="89">
        <v>1041</v>
      </c>
      <c r="F1601" s="98">
        <f t="shared" si="24"/>
        <v>1.041</v>
      </c>
      <c r="I1601" s="98">
        <v>1.041</v>
      </c>
    </row>
    <row r="1602" spans="1:9" ht="12.75" hidden="1" outlineLevel="4">
      <c r="A1602" s="85" t="s">
        <v>672</v>
      </c>
      <c r="B1602" s="88" t="s">
        <v>366</v>
      </c>
      <c r="C1602" s="88" t="s">
        <v>3093</v>
      </c>
      <c r="D1602" s="89">
        <v>-8100</v>
      </c>
      <c r="F1602" s="98">
        <f t="shared" si="24"/>
        <v>-8.1</v>
      </c>
      <c r="I1602" s="98">
        <v>-8.1</v>
      </c>
    </row>
    <row r="1603" spans="1:9" ht="12.75" hidden="1" outlineLevel="4">
      <c r="A1603" s="85" t="s">
        <v>673</v>
      </c>
      <c r="B1603" s="88" t="s">
        <v>592</v>
      </c>
      <c r="C1603" s="88" t="s">
        <v>593</v>
      </c>
      <c r="D1603" s="89">
        <v>7520</v>
      </c>
      <c r="F1603" s="98">
        <f t="shared" si="24"/>
        <v>7.52</v>
      </c>
      <c r="I1603" s="98">
        <v>7.52</v>
      </c>
    </row>
    <row r="1604" spans="1:9" ht="12.75" hidden="1" outlineLevel="4">
      <c r="A1604" s="85" t="s">
        <v>674</v>
      </c>
      <c r="B1604" s="88" t="s">
        <v>2572</v>
      </c>
      <c r="C1604" s="88" t="s">
        <v>2573</v>
      </c>
      <c r="D1604" s="89">
        <v>10000</v>
      </c>
      <c r="F1604" s="98">
        <f t="shared" si="24"/>
        <v>10</v>
      </c>
      <c r="I1604" s="98">
        <v>10</v>
      </c>
    </row>
    <row r="1605" spans="1:9" ht="12.75" hidden="1" outlineLevel="4">
      <c r="A1605" s="85" t="s">
        <v>675</v>
      </c>
      <c r="B1605" s="88" t="s">
        <v>2645</v>
      </c>
      <c r="C1605" s="88" t="s">
        <v>2646</v>
      </c>
      <c r="D1605" s="89">
        <v>4163</v>
      </c>
      <c r="F1605" s="98">
        <f t="shared" si="24"/>
        <v>4.163</v>
      </c>
      <c r="I1605" s="98">
        <v>4.163</v>
      </c>
    </row>
    <row r="1606" spans="1:9" ht="12.75" hidden="1" outlineLevel="4">
      <c r="A1606" s="85" t="s">
        <v>676</v>
      </c>
      <c r="B1606" s="88" t="s">
        <v>2638</v>
      </c>
      <c r="C1606" s="88" t="s">
        <v>2639</v>
      </c>
      <c r="D1606" s="89">
        <v>7424</v>
      </c>
      <c r="F1606" s="98">
        <f aca="true" t="shared" si="25" ref="F1606:F1669">D1606/1000</f>
        <v>7.424</v>
      </c>
      <c r="I1606" s="98">
        <v>7.424</v>
      </c>
    </row>
    <row r="1607" spans="1:9" ht="12.75" hidden="1" outlineLevel="4">
      <c r="A1607" s="85" t="s">
        <v>677</v>
      </c>
      <c r="B1607" s="88" t="s">
        <v>635</v>
      </c>
      <c r="C1607" s="88" t="s">
        <v>636</v>
      </c>
      <c r="D1607" s="89">
        <v>-7074</v>
      </c>
      <c r="F1607" s="98">
        <f t="shared" si="25"/>
        <v>-7.074</v>
      </c>
      <c r="I1607" s="98">
        <v>-7.074</v>
      </c>
    </row>
    <row r="1608" spans="1:9" ht="12.75" hidden="1" outlineLevel="4">
      <c r="A1608" s="85" t="s">
        <v>678</v>
      </c>
      <c r="B1608" s="88" t="s">
        <v>657</v>
      </c>
      <c r="C1608" s="88" t="s">
        <v>658</v>
      </c>
      <c r="D1608" s="89">
        <v>-65151</v>
      </c>
      <c r="F1608" s="98">
        <f t="shared" si="25"/>
        <v>-65.151</v>
      </c>
      <c r="I1608" s="98">
        <v>-65.151</v>
      </c>
    </row>
    <row r="1609" spans="1:9" ht="12.75" hidden="1" outlineLevel="3" collapsed="1">
      <c r="A1609" s="85" t="s">
        <v>2398</v>
      </c>
      <c r="B1609" s="90" t="s">
        <v>679</v>
      </c>
      <c r="C1609" s="90" t="s">
        <v>680</v>
      </c>
      <c r="D1609" s="91">
        <v>-24569</v>
      </c>
      <c r="F1609" s="98">
        <f t="shared" si="25"/>
        <v>-24.569</v>
      </c>
      <c r="I1609" s="98">
        <v>-24.569</v>
      </c>
    </row>
    <row r="1610" spans="1:9" ht="12.75" hidden="1" outlineLevel="4">
      <c r="A1610" s="85" t="s">
        <v>681</v>
      </c>
      <c r="B1610" s="88" t="s">
        <v>6360</v>
      </c>
      <c r="C1610" s="88" t="s">
        <v>6361</v>
      </c>
      <c r="D1610" s="89">
        <v>60</v>
      </c>
      <c r="F1610" s="98">
        <f t="shared" si="25"/>
        <v>0.06</v>
      </c>
      <c r="I1610" s="98">
        <v>0.06</v>
      </c>
    </row>
    <row r="1611" spans="1:9" ht="12.75" hidden="1" outlineLevel="4">
      <c r="A1611" s="85" t="s">
        <v>682</v>
      </c>
      <c r="B1611" s="88" t="s">
        <v>683</v>
      </c>
      <c r="C1611" s="88" t="s">
        <v>636</v>
      </c>
      <c r="D1611" s="89">
        <v>36303</v>
      </c>
      <c r="F1611" s="98">
        <f t="shared" si="25"/>
        <v>36.303</v>
      </c>
      <c r="I1611" s="98">
        <v>36.303</v>
      </c>
    </row>
    <row r="1612" spans="1:9" ht="12.75" hidden="1" outlineLevel="4">
      <c r="A1612" s="85" t="s">
        <v>684</v>
      </c>
      <c r="B1612" s="88" t="s">
        <v>4693</v>
      </c>
      <c r="C1612" s="88" t="s">
        <v>4694</v>
      </c>
      <c r="D1612" s="89">
        <v>219</v>
      </c>
      <c r="F1612" s="98">
        <f t="shared" si="25"/>
        <v>0.219</v>
      </c>
      <c r="I1612" s="98">
        <v>0.219</v>
      </c>
    </row>
    <row r="1613" spans="1:9" ht="12.75" hidden="1" outlineLevel="3" collapsed="1">
      <c r="A1613" s="85" t="s">
        <v>2398</v>
      </c>
      <c r="B1613" s="90" t="s">
        <v>685</v>
      </c>
      <c r="C1613" s="90" t="s">
        <v>686</v>
      </c>
      <c r="D1613" s="91">
        <v>36582</v>
      </c>
      <c r="F1613" s="98">
        <f t="shared" si="25"/>
        <v>36.582</v>
      </c>
      <c r="I1613" s="98">
        <v>36.582</v>
      </c>
    </row>
    <row r="1614" spans="1:9" ht="12.75" hidden="1" outlineLevel="4">
      <c r="A1614" s="85" t="s">
        <v>687</v>
      </c>
      <c r="B1614" s="88" t="s">
        <v>1617</v>
      </c>
      <c r="C1614" s="88" t="s">
        <v>5220</v>
      </c>
      <c r="D1614" s="89">
        <v>1074</v>
      </c>
      <c r="F1614" s="98">
        <f t="shared" si="25"/>
        <v>1.074</v>
      </c>
      <c r="I1614" s="98">
        <v>1.074</v>
      </c>
    </row>
    <row r="1615" spans="1:9" ht="12.75" hidden="1" outlineLevel="4">
      <c r="A1615" s="85" t="s">
        <v>688</v>
      </c>
      <c r="B1615" s="88" t="s">
        <v>6360</v>
      </c>
      <c r="C1615" s="88" t="s">
        <v>6361</v>
      </c>
      <c r="D1615" s="89">
        <v>502</v>
      </c>
      <c r="F1615" s="98">
        <f t="shared" si="25"/>
        <v>0.502</v>
      </c>
      <c r="I1615" s="98">
        <v>0.502</v>
      </c>
    </row>
    <row r="1616" spans="1:9" ht="12.75" hidden="1" outlineLevel="4">
      <c r="A1616" s="85" t="s">
        <v>689</v>
      </c>
      <c r="B1616" s="88" t="s">
        <v>3338</v>
      </c>
      <c r="C1616" s="88" t="s">
        <v>3339</v>
      </c>
      <c r="D1616" s="89">
        <v>1680</v>
      </c>
      <c r="F1616" s="98">
        <f t="shared" si="25"/>
        <v>1.68</v>
      </c>
      <c r="I1616" s="98">
        <v>1.68</v>
      </c>
    </row>
    <row r="1617" spans="1:9" ht="12.75" hidden="1" outlineLevel="4">
      <c r="A1617" s="85" t="s">
        <v>690</v>
      </c>
      <c r="B1617" s="88" t="s">
        <v>4693</v>
      </c>
      <c r="C1617" s="88" t="s">
        <v>4694</v>
      </c>
      <c r="D1617" s="89">
        <v>74</v>
      </c>
      <c r="F1617" s="98">
        <f t="shared" si="25"/>
        <v>0.074</v>
      </c>
      <c r="I1617" s="98">
        <v>0.074</v>
      </c>
    </row>
    <row r="1618" spans="1:9" ht="12.75" hidden="1" outlineLevel="4">
      <c r="A1618" s="85" t="s">
        <v>691</v>
      </c>
      <c r="B1618" s="88" t="s">
        <v>2638</v>
      </c>
      <c r="C1618" s="88" t="s">
        <v>2639</v>
      </c>
      <c r="D1618" s="89">
        <v>667</v>
      </c>
      <c r="F1618" s="98">
        <f t="shared" si="25"/>
        <v>0.667</v>
      </c>
      <c r="I1618" s="98">
        <v>0.667</v>
      </c>
    </row>
    <row r="1619" spans="1:9" ht="12.75" hidden="1" outlineLevel="4">
      <c r="A1619" s="85" t="s">
        <v>692</v>
      </c>
      <c r="B1619" s="88" t="s">
        <v>635</v>
      </c>
      <c r="C1619" s="88" t="s">
        <v>636</v>
      </c>
      <c r="D1619" s="89">
        <v>-3620</v>
      </c>
      <c r="F1619" s="98">
        <f t="shared" si="25"/>
        <v>-3.62</v>
      </c>
      <c r="I1619" s="98">
        <v>-3.62</v>
      </c>
    </row>
    <row r="1620" spans="1:9" ht="12.75" hidden="1" outlineLevel="4">
      <c r="A1620" s="85" t="s">
        <v>693</v>
      </c>
      <c r="B1620" s="88" t="s">
        <v>366</v>
      </c>
      <c r="C1620" s="88" t="s">
        <v>3093</v>
      </c>
      <c r="D1620" s="89">
        <v>-2000</v>
      </c>
      <c r="F1620" s="98">
        <f t="shared" si="25"/>
        <v>-2</v>
      </c>
      <c r="I1620" s="98">
        <v>-2</v>
      </c>
    </row>
    <row r="1621" spans="1:9" ht="12.75" hidden="1" outlineLevel="3" collapsed="1">
      <c r="A1621" s="85" t="s">
        <v>2398</v>
      </c>
      <c r="B1621" s="90" t="s">
        <v>694</v>
      </c>
      <c r="C1621" s="90" t="s">
        <v>695</v>
      </c>
      <c r="D1621" s="91">
        <v>-1623</v>
      </c>
      <c r="F1621" s="98">
        <f t="shared" si="25"/>
        <v>-1.623</v>
      </c>
      <c r="I1621" s="98">
        <v>-1.623</v>
      </c>
    </row>
    <row r="1622" spans="1:9" ht="12.75" hidden="1" outlineLevel="4">
      <c r="A1622" s="85" t="s">
        <v>696</v>
      </c>
      <c r="B1622" s="88" t="s">
        <v>1617</v>
      </c>
      <c r="C1622" s="88" t="s">
        <v>5220</v>
      </c>
      <c r="D1622" s="89">
        <v>3223</v>
      </c>
      <c r="F1622" s="98">
        <f t="shared" si="25"/>
        <v>3.223</v>
      </c>
      <c r="I1622" s="98">
        <v>3.223</v>
      </c>
    </row>
    <row r="1623" spans="1:9" ht="12.75" hidden="1" outlineLevel="4">
      <c r="A1623" s="85" t="s">
        <v>697</v>
      </c>
      <c r="B1623" s="88" t="s">
        <v>698</v>
      </c>
      <c r="C1623" s="88" t="s">
        <v>699</v>
      </c>
      <c r="D1623" s="89">
        <v>653</v>
      </c>
      <c r="F1623" s="98">
        <f t="shared" si="25"/>
        <v>0.653</v>
      </c>
      <c r="I1623" s="98">
        <v>0.653</v>
      </c>
    </row>
    <row r="1624" spans="1:9" ht="12.75" hidden="1" outlineLevel="4">
      <c r="A1624" s="85" t="s">
        <v>700</v>
      </c>
      <c r="B1624" s="88" t="s">
        <v>6360</v>
      </c>
      <c r="C1624" s="88" t="s">
        <v>6361</v>
      </c>
      <c r="D1624" s="89">
        <v>4906</v>
      </c>
      <c r="F1624" s="98">
        <f t="shared" si="25"/>
        <v>4.906</v>
      </c>
      <c r="I1624" s="98">
        <v>4.906</v>
      </c>
    </row>
    <row r="1625" spans="1:9" ht="12.75" hidden="1" outlineLevel="4">
      <c r="A1625" s="85" t="s">
        <v>701</v>
      </c>
      <c r="B1625" s="88" t="s">
        <v>4693</v>
      </c>
      <c r="C1625" s="88" t="s">
        <v>4694</v>
      </c>
      <c r="D1625" s="89">
        <v>10</v>
      </c>
      <c r="F1625" s="98">
        <f t="shared" si="25"/>
        <v>0.01</v>
      </c>
      <c r="I1625" s="98">
        <v>0.01</v>
      </c>
    </row>
    <row r="1626" spans="1:9" ht="12.75" hidden="1" outlineLevel="3" collapsed="1">
      <c r="A1626" s="85" t="s">
        <v>2398</v>
      </c>
      <c r="B1626" s="90" t="s">
        <v>702</v>
      </c>
      <c r="C1626" s="90" t="s">
        <v>703</v>
      </c>
      <c r="D1626" s="91">
        <v>8792</v>
      </c>
      <c r="F1626" s="98">
        <f t="shared" si="25"/>
        <v>8.792</v>
      </c>
      <c r="I1626" s="98">
        <v>8.792</v>
      </c>
    </row>
    <row r="1627" spans="1:9" ht="12.75" hidden="1" outlineLevel="4">
      <c r="A1627" s="85" t="s">
        <v>704</v>
      </c>
      <c r="B1627" s="88" t="s">
        <v>4693</v>
      </c>
      <c r="C1627" s="88" t="s">
        <v>4694</v>
      </c>
      <c r="D1627" s="89">
        <v>184</v>
      </c>
      <c r="F1627" s="98">
        <f t="shared" si="25"/>
        <v>0.184</v>
      </c>
      <c r="I1627" s="98">
        <v>0.184</v>
      </c>
    </row>
    <row r="1628" spans="1:9" ht="12.75" hidden="1" outlineLevel="4">
      <c r="A1628" s="85" t="s">
        <v>705</v>
      </c>
      <c r="B1628" s="88" t="s">
        <v>2638</v>
      </c>
      <c r="C1628" s="88" t="s">
        <v>2639</v>
      </c>
      <c r="D1628" s="89">
        <v>2712</v>
      </c>
      <c r="F1628" s="98">
        <f t="shared" si="25"/>
        <v>2.712</v>
      </c>
      <c r="I1628" s="98">
        <v>2.712</v>
      </c>
    </row>
    <row r="1629" spans="1:9" ht="12.75" hidden="1" outlineLevel="4">
      <c r="A1629" s="85" t="s">
        <v>706</v>
      </c>
      <c r="B1629" s="88" t="s">
        <v>366</v>
      </c>
      <c r="C1629" s="88" t="s">
        <v>3093</v>
      </c>
      <c r="D1629" s="89">
        <v>-1744</v>
      </c>
      <c r="F1629" s="98">
        <f t="shared" si="25"/>
        <v>-1.744</v>
      </c>
      <c r="I1629" s="98">
        <v>-1.744</v>
      </c>
    </row>
    <row r="1630" spans="1:9" ht="12.75" hidden="1" outlineLevel="4">
      <c r="A1630" s="85" t="s">
        <v>707</v>
      </c>
      <c r="B1630" s="88" t="s">
        <v>1617</v>
      </c>
      <c r="C1630" s="88" t="s">
        <v>5220</v>
      </c>
      <c r="D1630" s="89">
        <v>1371</v>
      </c>
      <c r="F1630" s="98">
        <f t="shared" si="25"/>
        <v>1.371</v>
      </c>
      <c r="I1630" s="98">
        <v>1.371</v>
      </c>
    </row>
    <row r="1631" spans="1:9" ht="12.75" hidden="1" outlineLevel="4">
      <c r="A1631" s="85" t="s">
        <v>708</v>
      </c>
      <c r="B1631" s="88" t="s">
        <v>592</v>
      </c>
      <c r="C1631" s="88" t="s">
        <v>593</v>
      </c>
      <c r="D1631" s="89">
        <v>504</v>
      </c>
      <c r="F1631" s="98">
        <f t="shared" si="25"/>
        <v>0.504</v>
      </c>
      <c r="I1631" s="98">
        <v>0.504</v>
      </c>
    </row>
    <row r="1632" spans="1:9" ht="12.75" hidden="1" outlineLevel="3" collapsed="1">
      <c r="A1632" s="85" t="s">
        <v>2398</v>
      </c>
      <c r="B1632" s="90" t="s">
        <v>709</v>
      </c>
      <c r="C1632" s="90" t="s">
        <v>710</v>
      </c>
      <c r="D1632" s="91">
        <v>3027</v>
      </c>
      <c r="F1632" s="98">
        <f t="shared" si="25"/>
        <v>3.027</v>
      </c>
      <c r="I1632" s="98">
        <v>3.027</v>
      </c>
    </row>
    <row r="1633" spans="1:9" ht="12.75" hidden="1" outlineLevel="4">
      <c r="A1633" s="85" t="s">
        <v>711</v>
      </c>
      <c r="B1633" s="88" t="s">
        <v>2562</v>
      </c>
      <c r="C1633" s="88" t="s">
        <v>2563</v>
      </c>
      <c r="D1633" s="89">
        <v>643</v>
      </c>
      <c r="F1633" s="98">
        <f t="shared" si="25"/>
        <v>0.643</v>
      </c>
      <c r="I1633" s="98">
        <v>0.643</v>
      </c>
    </row>
    <row r="1634" spans="1:9" ht="12.75" hidden="1" outlineLevel="4">
      <c r="A1634" s="85" t="s">
        <v>712</v>
      </c>
      <c r="B1634" s="88" t="s">
        <v>366</v>
      </c>
      <c r="C1634" s="88" t="s">
        <v>3093</v>
      </c>
      <c r="D1634" s="89">
        <v>-10289</v>
      </c>
      <c r="F1634" s="98">
        <f t="shared" si="25"/>
        <v>-10.289</v>
      </c>
      <c r="I1634" s="98">
        <v>-10.289</v>
      </c>
    </row>
    <row r="1635" spans="1:9" ht="12.75" hidden="1" outlineLevel="4">
      <c r="A1635" s="85" t="s">
        <v>713</v>
      </c>
      <c r="B1635" s="88" t="s">
        <v>5206</v>
      </c>
      <c r="C1635" s="88" t="s">
        <v>5207</v>
      </c>
      <c r="D1635" s="89">
        <v>1816</v>
      </c>
      <c r="F1635" s="98">
        <f t="shared" si="25"/>
        <v>1.816</v>
      </c>
      <c r="I1635" s="98">
        <v>1.816</v>
      </c>
    </row>
    <row r="1636" spans="1:9" ht="12.75" hidden="1" outlineLevel="4">
      <c r="A1636" s="85" t="s">
        <v>714</v>
      </c>
      <c r="B1636" s="88" t="s">
        <v>620</v>
      </c>
      <c r="C1636" s="88" t="s">
        <v>5105</v>
      </c>
      <c r="D1636" s="89">
        <v>12130</v>
      </c>
      <c r="F1636" s="98">
        <f t="shared" si="25"/>
        <v>12.13</v>
      </c>
      <c r="I1636" s="98">
        <v>12.13</v>
      </c>
    </row>
    <row r="1637" spans="1:9" ht="12.75" hidden="1" outlineLevel="4">
      <c r="A1637" s="85" t="s">
        <v>715</v>
      </c>
      <c r="B1637" s="88" t="s">
        <v>4693</v>
      </c>
      <c r="C1637" s="88" t="s">
        <v>4694</v>
      </c>
      <c r="D1637" s="89">
        <v>137</v>
      </c>
      <c r="F1637" s="98">
        <f t="shared" si="25"/>
        <v>0.137</v>
      </c>
      <c r="I1637" s="98">
        <v>0.137</v>
      </c>
    </row>
    <row r="1638" spans="1:9" ht="12.75" hidden="1" outlineLevel="3" collapsed="1">
      <c r="A1638" s="85" t="s">
        <v>2398</v>
      </c>
      <c r="B1638" s="90" t="s">
        <v>716</v>
      </c>
      <c r="C1638" s="90" t="s">
        <v>717</v>
      </c>
      <c r="D1638" s="91">
        <v>4437</v>
      </c>
      <c r="F1638" s="98">
        <f t="shared" si="25"/>
        <v>4.437</v>
      </c>
      <c r="I1638" s="98">
        <v>4.437</v>
      </c>
    </row>
    <row r="1639" spans="1:9" ht="12.75" hidden="1" outlineLevel="4">
      <c r="A1639" s="85" t="s">
        <v>718</v>
      </c>
      <c r="B1639" s="88" t="s">
        <v>620</v>
      </c>
      <c r="C1639" s="88" t="s">
        <v>5105</v>
      </c>
      <c r="D1639" s="89">
        <v>793</v>
      </c>
      <c r="F1639" s="98">
        <f t="shared" si="25"/>
        <v>0.793</v>
      </c>
      <c r="I1639" s="98">
        <v>0.793</v>
      </c>
    </row>
    <row r="1640" spans="1:9" ht="12.75" hidden="1" outlineLevel="4">
      <c r="A1640" s="85" t="s">
        <v>719</v>
      </c>
      <c r="B1640" s="88" t="s">
        <v>4693</v>
      </c>
      <c r="C1640" s="88" t="s">
        <v>4694</v>
      </c>
      <c r="D1640" s="89">
        <v>174</v>
      </c>
      <c r="F1640" s="98">
        <f t="shared" si="25"/>
        <v>0.174</v>
      </c>
      <c r="I1640" s="98">
        <v>0.174</v>
      </c>
    </row>
    <row r="1641" spans="1:9" ht="12.75" hidden="1" outlineLevel="4">
      <c r="A1641" s="85" t="s">
        <v>4422</v>
      </c>
      <c r="B1641" s="88" t="s">
        <v>366</v>
      </c>
      <c r="C1641" s="88" t="s">
        <v>3093</v>
      </c>
      <c r="D1641" s="89">
        <v>-948</v>
      </c>
      <c r="F1641" s="98">
        <f t="shared" si="25"/>
        <v>-0.948</v>
      </c>
      <c r="I1641" s="98">
        <v>-0.948</v>
      </c>
    </row>
    <row r="1642" spans="1:9" ht="12.75" hidden="1" outlineLevel="3" collapsed="1">
      <c r="A1642" s="85" t="s">
        <v>2398</v>
      </c>
      <c r="B1642" s="90" t="s">
        <v>4423</v>
      </c>
      <c r="C1642" s="90" t="s">
        <v>4424</v>
      </c>
      <c r="D1642" s="91">
        <v>19</v>
      </c>
      <c r="F1642" s="98">
        <f t="shared" si="25"/>
        <v>0.019</v>
      </c>
      <c r="I1642" s="98">
        <v>0.019</v>
      </c>
    </row>
    <row r="1643" spans="1:9" ht="12.75" hidden="1" outlineLevel="4">
      <c r="A1643" s="85" t="s">
        <v>4425</v>
      </c>
      <c r="B1643" s="88" t="s">
        <v>2562</v>
      </c>
      <c r="C1643" s="88" t="s">
        <v>2563</v>
      </c>
      <c r="D1643" s="89">
        <v>170</v>
      </c>
      <c r="F1643" s="98">
        <f t="shared" si="25"/>
        <v>0.17</v>
      </c>
      <c r="I1643" s="98">
        <v>0.17</v>
      </c>
    </row>
    <row r="1644" spans="1:9" ht="12.75" hidden="1" outlineLevel="4">
      <c r="A1644" s="85" t="s">
        <v>4426</v>
      </c>
      <c r="B1644" s="88" t="s">
        <v>3338</v>
      </c>
      <c r="C1644" s="88" t="s">
        <v>3339</v>
      </c>
      <c r="D1644" s="89">
        <v>13997</v>
      </c>
      <c r="F1644" s="98">
        <f t="shared" si="25"/>
        <v>13.997</v>
      </c>
      <c r="I1644" s="98">
        <v>13.997</v>
      </c>
    </row>
    <row r="1645" spans="1:9" ht="12.75" hidden="1" outlineLevel="4">
      <c r="A1645" s="85" t="s">
        <v>4427</v>
      </c>
      <c r="B1645" s="88" t="s">
        <v>4693</v>
      </c>
      <c r="C1645" s="88" t="s">
        <v>4694</v>
      </c>
      <c r="D1645" s="89">
        <v>124</v>
      </c>
      <c r="F1645" s="98">
        <f t="shared" si="25"/>
        <v>0.124</v>
      </c>
      <c r="I1645" s="98">
        <v>0.124</v>
      </c>
    </row>
    <row r="1646" spans="1:9" ht="12.75" hidden="1" outlineLevel="3" collapsed="1">
      <c r="A1646" s="85" t="s">
        <v>2398</v>
      </c>
      <c r="B1646" s="90" t="s">
        <v>4428</v>
      </c>
      <c r="C1646" s="90" t="s">
        <v>4429</v>
      </c>
      <c r="D1646" s="91">
        <v>14291</v>
      </c>
      <c r="F1646" s="98">
        <f t="shared" si="25"/>
        <v>14.291</v>
      </c>
      <c r="I1646" s="98">
        <v>14.291</v>
      </c>
    </row>
    <row r="1647" spans="1:9" ht="12.75" hidden="1" outlineLevel="4">
      <c r="A1647" s="85" t="s">
        <v>4430</v>
      </c>
      <c r="B1647" s="88" t="s">
        <v>4693</v>
      </c>
      <c r="C1647" s="88" t="s">
        <v>4694</v>
      </c>
      <c r="D1647" s="89">
        <v>5000</v>
      </c>
      <c r="F1647" s="98">
        <f t="shared" si="25"/>
        <v>5</v>
      </c>
      <c r="I1647" s="98">
        <v>5</v>
      </c>
    </row>
    <row r="1648" spans="1:9" ht="12.75" hidden="1" outlineLevel="4">
      <c r="A1648" s="85" t="s">
        <v>4431</v>
      </c>
      <c r="B1648" s="88" t="s">
        <v>635</v>
      </c>
      <c r="C1648" s="88" t="s">
        <v>636</v>
      </c>
      <c r="D1648" s="89">
        <v>-17160</v>
      </c>
      <c r="F1648" s="98">
        <f t="shared" si="25"/>
        <v>-17.16</v>
      </c>
      <c r="I1648" s="98">
        <v>-17.16</v>
      </c>
    </row>
    <row r="1649" spans="1:9" ht="12.75" hidden="1" outlineLevel="4">
      <c r="A1649" s="85" t="s">
        <v>4432</v>
      </c>
      <c r="B1649" s="88" t="s">
        <v>366</v>
      </c>
      <c r="C1649" s="88" t="s">
        <v>3093</v>
      </c>
      <c r="D1649" s="89">
        <v>-925434</v>
      </c>
      <c r="F1649" s="98">
        <f t="shared" si="25"/>
        <v>-925.434</v>
      </c>
      <c r="I1649" s="98">
        <v>-925.434</v>
      </c>
    </row>
    <row r="1650" spans="1:9" ht="12.75" hidden="1" outlineLevel="4">
      <c r="A1650" s="85" t="s">
        <v>4433</v>
      </c>
      <c r="B1650" s="88" t="s">
        <v>2562</v>
      </c>
      <c r="C1650" s="88" t="s">
        <v>2563</v>
      </c>
      <c r="D1650" s="89">
        <v>325</v>
      </c>
      <c r="F1650" s="98">
        <f t="shared" si="25"/>
        <v>0.325</v>
      </c>
      <c r="I1650" s="98">
        <v>0.325</v>
      </c>
    </row>
    <row r="1651" spans="1:9" ht="12.75" hidden="1" outlineLevel="4">
      <c r="A1651" s="85" t="s">
        <v>4434</v>
      </c>
      <c r="B1651" s="88" t="s">
        <v>2638</v>
      </c>
      <c r="C1651" s="88" t="s">
        <v>2639</v>
      </c>
      <c r="D1651" s="89">
        <v>1689</v>
      </c>
      <c r="F1651" s="98">
        <f t="shared" si="25"/>
        <v>1.689</v>
      </c>
      <c r="I1651" s="98">
        <v>1.689</v>
      </c>
    </row>
    <row r="1652" spans="1:9" ht="12.75" hidden="1" outlineLevel="3" collapsed="1">
      <c r="A1652" s="85" t="s">
        <v>2398</v>
      </c>
      <c r="B1652" s="90" t="s">
        <v>4435</v>
      </c>
      <c r="C1652" s="90" t="s">
        <v>4436</v>
      </c>
      <c r="D1652" s="91">
        <v>-935580</v>
      </c>
      <c r="F1652" s="98">
        <f t="shared" si="25"/>
        <v>-935.58</v>
      </c>
      <c r="I1652" s="98">
        <v>-935.58</v>
      </c>
    </row>
    <row r="1653" spans="1:9" ht="12.75" hidden="1" outlineLevel="4">
      <c r="A1653" s="85" t="s">
        <v>4437</v>
      </c>
      <c r="B1653" s="88" t="s">
        <v>4438</v>
      </c>
      <c r="C1653" s="88" t="s">
        <v>4439</v>
      </c>
      <c r="D1653" s="89">
        <v>366350</v>
      </c>
      <c r="F1653" s="98">
        <f t="shared" si="25"/>
        <v>366.35</v>
      </c>
      <c r="I1653" s="98">
        <v>366.35</v>
      </c>
    </row>
    <row r="1654" spans="1:9" ht="12.75" hidden="1" outlineLevel="3" collapsed="1">
      <c r="A1654" s="85" t="s">
        <v>2398</v>
      </c>
      <c r="B1654" s="90" t="s">
        <v>4440</v>
      </c>
      <c r="C1654" s="90" t="s">
        <v>4441</v>
      </c>
      <c r="D1654" s="91">
        <v>366350</v>
      </c>
      <c r="F1654" s="98">
        <f t="shared" si="25"/>
        <v>366.35</v>
      </c>
      <c r="I1654" s="98">
        <v>366.35</v>
      </c>
    </row>
    <row r="1655" spans="1:9" ht="12.75" hidden="1" outlineLevel="4">
      <c r="A1655" s="85" t="s">
        <v>4442</v>
      </c>
      <c r="B1655" s="88" t="s">
        <v>366</v>
      </c>
      <c r="C1655" s="88" t="s">
        <v>3093</v>
      </c>
      <c r="D1655" s="89">
        <v>-179</v>
      </c>
      <c r="F1655" s="98">
        <f t="shared" si="25"/>
        <v>-0.179</v>
      </c>
      <c r="I1655" s="98">
        <v>-0.179</v>
      </c>
    </row>
    <row r="1656" spans="1:9" ht="12.75" hidden="1" outlineLevel="3" collapsed="1">
      <c r="A1656" s="85" t="s">
        <v>2398</v>
      </c>
      <c r="B1656" s="90" t="s">
        <v>4443</v>
      </c>
      <c r="C1656" s="90" t="s">
        <v>4444</v>
      </c>
      <c r="D1656" s="91">
        <v>-179</v>
      </c>
      <c r="F1656" s="98">
        <f t="shared" si="25"/>
        <v>-0.179</v>
      </c>
      <c r="I1656" s="98">
        <v>-0.179</v>
      </c>
    </row>
    <row r="1657" spans="1:9" ht="12.75" hidden="1" outlineLevel="4">
      <c r="A1657" s="85" t="s">
        <v>4445</v>
      </c>
      <c r="B1657" s="88" t="s">
        <v>2413</v>
      </c>
      <c r="C1657" s="88" t="s">
        <v>2414</v>
      </c>
      <c r="D1657" s="89">
        <v>-1146</v>
      </c>
      <c r="F1657" s="98">
        <f t="shared" si="25"/>
        <v>-1.146</v>
      </c>
      <c r="I1657" s="98">
        <v>-1.146</v>
      </c>
    </row>
    <row r="1658" spans="1:9" ht="12.75" hidden="1" outlineLevel="4">
      <c r="A1658" s="85" t="s">
        <v>4446</v>
      </c>
      <c r="B1658" s="88" t="s">
        <v>620</v>
      </c>
      <c r="C1658" s="88" t="s">
        <v>5105</v>
      </c>
      <c r="D1658" s="89">
        <v>1</v>
      </c>
      <c r="F1658" s="98">
        <f t="shared" si="25"/>
        <v>0.001</v>
      </c>
      <c r="I1658" s="98">
        <v>0.001</v>
      </c>
    </row>
    <row r="1659" spans="1:9" ht="12.75" hidden="1" outlineLevel="3" collapsed="1">
      <c r="A1659" s="85" t="s">
        <v>2398</v>
      </c>
      <c r="B1659" s="90" t="s">
        <v>4447</v>
      </c>
      <c r="C1659" s="90" t="s">
        <v>4448</v>
      </c>
      <c r="D1659" s="91">
        <v>-1145</v>
      </c>
      <c r="F1659" s="98">
        <f t="shared" si="25"/>
        <v>-1.145</v>
      </c>
      <c r="I1659" s="98">
        <v>-1.145</v>
      </c>
    </row>
    <row r="1660" spans="1:9" ht="12.75" hidden="1" outlineLevel="4">
      <c r="A1660" s="85" t="s">
        <v>4449</v>
      </c>
      <c r="B1660" s="88" t="s">
        <v>592</v>
      </c>
      <c r="C1660" s="88" t="s">
        <v>593</v>
      </c>
      <c r="D1660" s="89">
        <v>1043</v>
      </c>
      <c r="F1660" s="98">
        <f t="shared" si="25"/>
        <v>1.043</v>
      </c>
      <c r="I1660" s="98">
        <v>1.043</v>
      </c>
    </row>
    <row r="1661" spans="1:9" ht="12.75" hidden="1" outlineLevel="4">
      <c r="A1661" s="85" t="s">
        <v>4450</v>
      </c>
      <c r="B1661" s="88" t="s">
        <v>2572</v>
      </c>
      <c r="C1661" s="88" t="s">
        <v>2573</v>
      </c>
      <c r="D1661" s="89">
        <v>3000</v>
      </c>
      <c r="F1661" s="98">
        <f t="shared" si="25"/>
        <v>3</v>
      </c>
      <c r="I1661" s="98">
        <v>3</v>
      </c>
    </row>
    <row r="1662" spans="1:9" ht="12.75" hidden="1" outlineLevel="4">
      <c r="A1662" s="85" t="s">
        <v>4451</v>
      </c>
      <c r="B1662" s="88" t="s">
        <v>4452</v>
      </c>
      <c r="C1662" s="88" t="s">
        <v>4453</v>
      </c>
      <c r="D1662" s="89">
        <v>412</v>
      </c>
      <c r="F1662" s="98">
        <f t="shared" si="25"/>
        <v>0.412</v>
      </c>
      <c r="I1662" s="98">
        <v>0.412</v>
      </c>
    </row>
    <row r="1663" spans="1:9" ht="12.75" hidden="1" outlineLevel="4">
      <c r="A1663" s="85" t="s">
        <v>4454</v>
      </c>
      <c r="B1663" s="88" t="s">
        <v>698</v>
      </c>
      <c r="C1663" s="88" t="s">
        <v>699</v>
      </c>
      <c r="D1663" s="89">
        <v>1206</v>
      </c>
      <c r="F1663" s="98">
        <f t="shared" si="25"/>
        <v>1.206</v>
      </c>
      <c r="I1663" s="98">
        <v>1.206</v>
      </c>
    </row>
    <row r="1664" spans="1:9" ht="12.75" hidden="1" outlineLevel="4">
      <c r="A1664" s="85" t="s">
        <v>4455</v>
      </c>
      <c r="B1664" s="88" t="s">
        <v>644</v>
      </c>
      <c r="C1664" s="88" t="s">
        <v>645</v>
      </c>
      <c r="D1664" s="89">
        <v>297</v>
      </c>
      <c r="F1664" s="98">
        <f t="shared" si="25"/>
        <v>0.297</v>
      </c>
      <c r="I1664" s="98">
        <v>0.297</v>
      </c>
    </row>
    <row r="1665" spans="1:9" ht="12.75" hidden="1" outlineLevel="4">
      <c r="A1665" s="85" t="s">
        <v>4456</v>
      </c>
      <c r="B1665" s="88" t="s">
        <v>6360</v>
      </c>
      <c r="C1665" s="88" t="s">
        <v>6361</v>
      </c>
      <c r="D1665" s="89">
        <v>36648</v>
      </c>
      <c r="F1665" s="98">
        <f t="shared" si="25"/>
        <v>36.648</v>
      </c>
      <c r="I1665" s="98">
        <v>36.648</v>
      </c>
    </row>
    <row r="1666" spans="1:9" ht="12.75" hidden="1" outlineLevel="4">
      <c r="A1666" s="85" t="s">
        <v>4457</v>
      </c>
      <c r="B1666" s="88" t="s">
        <v>2534</v>
      </c>
      <c r="C1666" s="88" t="s">
        <v>2535</v>
      </c>
      <c r="D1666" s="89">
        <v>52</v>
      </c>
      <c r="F1666" s="98">
        <f t="shared" si="25"/>
        <v>0.052</v>
      </c>
      <c r="I1666" s="98">
        <v>0.052</v>
      </c>
    </row>
    <row r="1667" spans="1:9" ht="12.75" hidden="1" outlineLevel="4">
      <c r="A1667" s="85" t="s">
        <v>4458</v>
      </c>
      <c r="B1667" s="88" t="s">
        <v>2638</v>
      </c>
      <c r="C1667" s="88" t="s">
        <v>2639</v>
      </c>
      <c r="D1667" s="89">
        <v>578</v>
      </c>
      <c r="F1667" s="98">
        <f t="shared" si="25"/>
        <v>0.578</v>
      </c>
      <c r="I1667" s="98">
        <v>0.578</v>
      </c>
    </row>
    <row r="1668" spans="1:9" ht="12.75" hidden="1" outlineLevel="4">
      <c r="A1668" s="85" t="s">
        <v>4459</v>
      </c>
      <c r="B1668" s="88" t="s">
        <v>1617</v>
      </c>
      <c r="C1668" s="88" t="s">
        <v>5220</v>
      </c>
      <c r="D1668" s="89">
        <v>1043</v>
      </c>
      <c r="F1668" s="98">
        <f t="shared" si="25"/>
        <v>1.043</v>
      </c>
      <c r="I1668" s="98">
        <v>1.043</v>
      </c>
    </row>
    <row r="1669" spans="1:9" ht="12.75" hidden="1" outlineLevel="4">
      <c r="A1669" s="85" t="s">
        <v>4460</v>
      </c>
      <c r="B1669" s="88" t="s">
        <v>6165</v>
      </c>
      <c r="C1669" s="88" t="s">
        <v>6166</v>
      </c>
      <c r="D1669" s="89">
        <v>7000</v>
      </c>
      <c r="F1669" s="98">
        <f t="shared" si="25"/>
        <v>7</v>
      </c>
      <c r="I1669" s="98">
        <v>7</v>
      </c>
    </row>
    <row r="1670" spans="1:9" ht="12.75" hidden="1" outlineLevel="4">
      <c r="A1670" s="85" t="s">
        <v>4461</v>
      </c>
      <c r="B1670" s="88" t="s">
        <v>5203</v>
      </c>
      <c r="C1670" s="88" t="s">
        <v>5204</v>
      </c>
      <c r="D1670" s="89">
        <v>222</v>
      </c>
      <c r="F1670" s="98">
        <f aca="true" t="shared" si="26" ref="F1670:F1733">D1670/1000</f>
        <v>0.222</v>
      </c>
      <c r="I1670" s="98">
        <v>0.222</v>
      </c>
    </row>
    <row r="1671" spans="1:9" ht="12.75" hidden="1" outlineLevel="4">
      <c r="A1671" s="85" t="s">
        <v>2319</v>
      </c>
      <c r="B1671" s="88" t="s">
        <v>5206</v>
      </c>
      <c r="C1671" s="88" t="s">
        <v>5207</v>
      </c>
      <c r="D1671" s="89">
        <v>649</v>
      </c>
      <c r="F1671" s="98">
        <f t="shared" si="26"/>
        <v>0.649</v>
      </c>
      <c r="I1671" s="98">
        <v>0.649</v>
      </c>
    </row>
    <row r="1672" spans="1:9" ht="12.75" hidden="1" outlineLevel="4">
      <c r="A1672" s="85" t="s">
        <v>2320</v>
      </c>
      <c r="B1672" s="88" t="s">
        <v>2645</v>
      </c>
      <c r="C1672" s="88" t="s">
        <v>2646</v>
      </c>
      <c r="D1672" s="89">
        <v>638</v>
      </c>
      <c r="F1672" s="98">
        <f t="shared" si="26"/>
        <v>0.638</v>
      </c>
      <c r="I1672" s="98">
        <v>0.638</v>
      </c>
    </row>
    <row r="1673" spans="1:9" ht="12.75" hidden="1" outlineLevel="4">
      <c r="A1673" s="85" t="s">
        <v>2321</v>
      </c>
      <c r="B1673" s="88" t="s">
        <v>620</v>
      </c>
      <c r="C1673" s="88" t="s">
        <v>5105</v>
      </c>
      <c r="D1673" s="89">
        <v>6478</v>
      </c>
      <c r="F1673" s="98">
        <f t="shared" si="26"/>
        <v>6.478</v>
      </c>
      <c r="I1673" s="98">
        <v>6.478</v>
      </c>
    </row>
    <row r="1674" spans="1:9" ht="12.75" hidden="1" outlineLevel="4">
      <c r="A1674" s="85" t="s">
        <v>2322</v>
      </c>
      <c r="B1674" s="88" t="s">
        <v>2428</v>
      </c>
      <c r="C1674" s="88" t="s">
        <v>2429</v>
      </c>
      <c r="D1674" s="89">
        <v>417</v>
      </c>
      <c r="F1674" s="98">
        <f t="shared" si="26"/>
        <v>0.417</v>
      </c>
      <c r="I1674" s="98">
        <v>0.417</v>
      </c>
    </row>
    <row r="1675" spans="1:9" ht="12.75" hidden="1" outlineLevel="4">
      <c r="A1675" s="85" t="s">
        <v>2323</v>
      </c>
      <c r="B1675" s="88" t="s">
        <v>4693</v>
      </c>
      <c r="C1675" s="88" t="s">
        <v>4694</v>
      </c>
      <c r="D1675" s="89">
        <v>1548</v>
      </c>
      <c r="F1675" s="98">
        <f t="shared" si="26"/>
        <v>1.548</v>
      </c>
      <c r="I1675" s="98">
        <v>1.548</v>
      </c>
    </row>
    <row r="1676" spans="1:9" ht="12.75" hidden="1" outlineLevel="4">
      <c r="A1676" s="85" t="s">
        <v>2324</v>
      </c>
      <c r="B1676" s="88" t="s">
        <v>366</v>
      </c>
      <c r="C1676" s="88" t="s">
        <v>3093</v>
      </c>
      <c r="D1676" s="89">
        <v>-93500</v>
      </c>
      <c r="F1676" s="98">
        <f t="shared" si="26"/>
        <v>-93.5</v>
      </c>
      <c r="I1676" s="98">
        <v>-93.5</v>
      </c>
    </row>
    <row r="1677" spans="1:9" ht="12.75" hidden="1" outlineLevel="3" collapsed="1">
      <c r="A1677" s="85" t="s">
        <v>2398</v>
      </c>
      <c r="B1677" s="90" t="s">
        <v>2325</v>
      </c>
      <c r="C1677" s="90" t="s">
        <v>2326</v>
      </c>
      <c r="D1677" s="91">
        <v>-32269</v>
      </c>
      <c r="F1677" s="98">
        <f t="shared" si="26"/>
        <v>-32.269</v>
      </c>
      <c r="I1677" s="98">
        <v>-32.269</v>
      </c>
    </row>
    <row r="1678" spans="1:9" ht="12.75" hidden="1" outlineLevel="4">
      <c r="A1678" s="85" t="s">
        <v>2327</v>
      </c>
      <c r="B1678" s="88" t="s">
        <v>1617</v>
      </c>
      <c r="C1678" s="88" t="s">
        <v>5220</v>
      </c>
      <c r="D1678" s="89">
        <v>11000</v>
      </c>
      <c r="F1678" s="98">
        <f t="shared" si="26"/>
        <v>11</v>
      </c>
      <c r="I1678" s="98">
        <v>11</v>
      </c>
    </row>
    <row r="1679" spans="1:9" ht="12.75" hidden="1" outlineLevel="4">
      <c r="A1679" s="85" t="s">
        <v>2328</v>
      </c>
      <c r="B1679" s="88" t="s">
        <v>2572</v>
      </c>
      <c r="C1679" s="88" t="s">
        <v>2573</v>
      </c>
      <c r="D1679" s="89">
        <v>3500</v>
      </c>
      <c r="F1679" s="98">
        <f t="shared" si="26"/>
        <v>3.5</v>
      </c>
      <c r="I1679" s="98">
        <v>3.5</v>
      </c>
    </row>
    <row r="1680" spans="1:9" ht="12.75" hidden="1" outlineLevel="4">
      <c r="A1680" s="85" t="s">
        <v>2329</v>
      </c>
      <c r="B1680" s="88" t="s">
        <v>3159</v>
      </c>
      <c r="C1680" s="88" t="s">
        <v>3160</v>
      </c>
      <c r="D1680" s="89">
        <v>13839</v>
      </c>
      <c r="F1680" s="98">
        <f t="shared" si="26"/>
        <v>13.839</v>
      </c>
      <c r="I1680" s="98">
        <v>13.839</v>
      </c>
    </row>
    <row r="1681" spans="1:9" ht="12.75" hidden="1" outlineLevel="4">
      <c r="A1681" s="85" t="s">
        <v>2330</v>
      </c>
      <c r="B1681" s="88" t="s">
        <v>2575</v>
      </c>
      <c r="C1681" s="88" t="s">
        <v>2576</v>
      </c>
      <c r="D1681" s="89">
        <v>125</v>
      </c>
      <c r="F1681" s="98">
        <f t="shared" si="26"/>
        <v>0.125</v>
      </c>
      <c r="I1681" s="98">
        <v>0.125</v>
      </c>
    </row>
    <row r="1682" spans="1:9" ht="12.75" hidden="1" outlineLevel="4">
      <c r="A1682" s="85" t="s">
        <v>2331</v>
      </c>
      <c r="B1682" s="88" t="s">
        <v>2534</v>
      </c>
      <c r="C1682" s="88" t="s">
        <v>2535</v>
      </c>
      <c r="D1682" s="89">
        <v>300</v>
      </c>
      <c r="F1682" s="98">
        <f t="shared" si="26"/>
        <v>0.3</v>
      </c>
      <c r="I1682" s="98">
        <v>0.3</v>
      </c>
    </row>
    <row r="1683" spans="1:9" ht="12.75" hidden="1" outlineLevel="4">
      <c r="A1683" s="85" t="s">
        <v>2332</v>
      </c>
      <c r="B1683" s="88" t="s">
        <v>3116</v>
      </c>
      <c r="C1683" s="88" t="s">
        <v>3117</v>
      </c>
      <c r="D1683" s="89">
        <v>115</v>
      </c>
      <c r="F1683" s="98">
        <f t="shared" si="26"/>
        <v>0.115</v>
      </c>
      <c r="I1683" s="98">
        <v>0.115</v>
      </c>
    </row>
    <row r="1684" spans="1:9" ht="12.75" hidden="1" outlineLevel="4">
      <c r="A1684" s="85" t="s">
        <v>2333</v>
      </c>
      <c r="B1684" s="88" t="s">
        <v>2504</v>
      </c>
      <c r="C1684" s="88" t="s">
        <v>2505</v>
      </c>
      <c r="D1684" s="89">
        <v>1180</v>
      </c>
      <c r="F1684" s="98">
        <f t="shared" si="26"/>
        <v>1.18</v>
      </c>
      <c r="I1684" s="98">
        <v>1.18</v>
      </c>
    </row>
    <row r="1685" spans="1:9" ht="12.75" hidden="1" outlineLevel="4">
      <c r="A1685" s="85" t="s">
        <v>2334</v>
      </c>
      <c r="B1685" s="88" t="s">
        <v>2759</v>
      </c>
      <c r="C1685" s="88" t="s">
        <v>2760</v>
      </c>
      <c r="D1685" s="89">
        <v>700</v>
      </c>
      <c r="F1685" s="98">
        <f t="shared" si="26"/>
        <v>0.7</v>
      </c>
      <c r="I1685" s="98">
        <v>0.7</v>
      </c>
    </row>
    <row r="1686" spans="1:9" ht="12.75" hidden="1" outlineLevel="4">
      <c r="A1686" s="85" t="s">
        <v>2335</v>
      </c>
      <c r="B1686" s="88" t="s">
        <v>3338</v>
      </c>
      <c r="C1686" s="88" t="s">
        <v>3339</v>
      </c>
      <c r="D1686" s="89">
        <v>2799</v>
      </c>
      <c r="F1686" s="98">
        <f t="shared" si="26"/>
        <v>2.799</v>
      </c>
      <c r="I1686" s="98">
        <v>2.799</v>
      </c>
    </row>
    <row r="1687" spans="1:9" ht="12.75" hidden="1" outlineLevel="4">
      <c r="A1687" s="85" t="s">
        <v>2336</v>
      </c>
      <c r="B1687" s="88" t="s">
        <v>4693</v>
      </c>
      <c r="C1687" s="88" t="s">
        <v>4694</v>
      </c>
      <c r="D1687" s="89">
        <v>5182</v>
      </c>
      <c r="F1687" s="98">
        <f t="shared" si="26"/>
        <v>5.182</v>
      </c>
      <c r="I1687" s="98">
        <v>5.182</v>
      </c>
    </row>
    <row r="1688" spans="1:9" ht="12.75" hidden="1" outlineLevel="4">
      <c r="A1688" s="85" t="s">
        <v>2337</v>
      </c>
      <c r="B1688" s="88" t="s">
        <v>2638</v>
      </c>
      <c r="C1688" s="88" t="s">
        <v>2639</v>
      </c>
      <c r="D1688" s="89">
        <v>4001</v>
      </c>
      <c r="F1688" s="98">
        <f t="shared" si="26"/>
        <v>4.001</v>
      </c>
      <c r="I1688" s="98">
        <v>4.001</v>
      </c>
    </row>
    <row r="1689" spans="1:9" ht="12.75" hidden="1" outlineLevel="4">
      <c r="A1689" s="85" t="s">
        <v>2338</v>
      </c>
      <c r="B1689" s="88" t="s">
        <v>2339</v>
      </c>
      <c r="C1689" s="88" t="s">
        <v>2340</v>
      </c>
      <c r="D1689" s="89">
        <v>-4300</v>
      </c>
      <c r="F1689" s="98">
        <f t="shared" si="26"/>
        <v>-4.3</v>
      </c>
      <c r="I1689" s="98">
        <v>-4.3</v>
      </c>
    </row>
    <row r="1690" spans="1:9" ht="12.75" hidden="1" outlineLevel="4">
      <c r="A1690" s="85" t="s">
        <v>2341</v>
      </c>
      <c r="B1690" s="88" t="s">
        <v>2342</v>
      </c>
      <c r="C1690" s="88" t="s">
        <v>2343</v>
      </c>
      <c r="D1690" s="89">
        <v>5061</v>
      </c>
      <c r="F1690" s="98">
        <f t="shared" si="26"/>
        <v>5.061</v>
      </c>
      <c r="I1690" s="98">
        <v>5.061</v>
      </c>
    </row>
    <row r="1691" spans="1:9" ht="12.75" hidden="1" outlineLevel="4">
      <c r="A1691" s="85" t="s">
        <v>2344</v>
      </c>
      <c r="B1691" s="88" t="s">
        <v>3156</v>
      </c>
      <c r="C1691" s="88" t="s">
        <v>3157</v>
      </c>
      <c r="D1691" s="89">
        <v>450</v>
      </c>
      <c r="F1691" s="98">
        <f t="shared" si="26"/>
        <v>0.45</v>
      </c>
      <c r="I1691" s="98">
        <v>0.45</v>
      </c>
    </row>
    <row r="1692" spans="1:9" ht="12.75" hidden="1" outlineLevel="4">
      <c r="A1692" s="85" t="s">
        <v>2345</v>
      </c>
      <c r="B1692" s="88" t="s">
        <v>5116</v>
      </c>
      <c r="C1692" s="88" t="s">
        <v>5117</v>
      </c>
      <c r="D1692" s="89">
        <v>105</v>
      </c>
      <c r="F1692" s="98">
        <f t="shared" si="26"/>
        <v>0.105</v>
      </c>
      <c r="I1692" s="98">
        <v>0.105</v>
      </c>
    </row>
    <row r="1693" spans="1:9" ht="12.75" hidden="1" outlineLevel="4">
      <c r="A1693" s="85" t="s">
        <v>2346</v>
      </c>
      <c r="B1693" s="88" t="s">
        <v>2347</v>
      </c>
      <c r="C1693" s="88" t="s">
        <v>2597</v>
      </c>
      <c r="D1693" s="89">
        <v>-120000</v>
      </c>
      <c r="F1693" s="98">
        <f t="shared" si="26"/>
        <v>-120</v>
      </c>
      <c r="I1693" s="98">
        <v>-120</v>
      </c>
    </row>
    <row r="1694" spans="1:9" ht="12.75" hidden="1" outlineLevel="4">
      <c r="A1694" s="85" t="s">
        <v>2348</v>
      </c>
      <c r="B1694" s="88" t="s">
        <v>2349</v>
      </c>
      <c r="C1694" s="88" t="s">
        <v>2350</v>
      </c>
      <c r="D1694" s="89">
        <v>-34000</v>
      </c>
      <c r="F1694" s="98">
        <f t="shared" si="26"/>
        <v>-34</v>
      </c>
      <c r="I1694" s="98">
        <v>-34</v>
      </c>
    </row>
    <row r="1695" spans="1:9" ht="12.75" hidden="1" outlineLevel="3" collapsed="1">
      <c r="A1695" s="85" t="s">
        <v>2398</v>
      </c>
      <c r="B1695" s="90" t="s">
        <v>4514</v>
      </c>
      <c r="C1695" s="90" t="s">
        <v>4515</v>
      </c>
      <c r="D1695" s="91">
        <v>-109943</v>
      </c>
      <c r="F1695" s="98">
        <f t="shared" si="26"/>
        <v>-109.943</v>
      </c>
      <c r="I1695" s="98">
        <v>-109.943</v>
      </c>
    </row>
    <row r="1696" spans="1:9" ht="12.75" hidden="1" outlineLevel="4">
      <c r="A1696" s="85" t="s">
        <v>4516</v>
      </c>
      <c r="B1696" s="88" t="s">
        <v>1617</v>
      </c>
      <c r="C1696" s="88" t="s">
        <v>5220</v>
      </c>
      <c r="D1696" s="89">
        <v>29000</v>
      </c>
      <c r="F1696" s="98">
        <f t="shared" si="26"/>
        <v>29</v>
      </c>
      <c r="I1696" s="98">
        <v>29</v>
      </c>
    </row>
    <row r="1697" spans="1:9" ht="12.75" hidden="1" outlineLevel="4">
      <c r="A1697" s="85" t="s">
        <v>4517</v>
      </c>
      <c r="B1697" s="88" t="s">
        <v>592</v>
      </c>
      <c r="C1697" s="88" t="s">
        <v>593</v>
      </c>
      <c r="D1697" s="89">
        <v>16499</v>
      </c>
      <c r="F1697" s="98">
        <f t="shared" si="26"/>
        <v>16.499</v>
      </c>
      <c r="I1697" s="98">
        <v>16.499</v>
      </c>
    </row>
    <row r="1698" spans="1:9" ht="12.75" hidden="1" outlineLevel="4">
      <c r="A1698" s="85" t="s">
        <v>4518</v>
      </c>
      <c r="B1698" s="88" t="s">
        <v>5206</v>
      </c>
      <c r="C1698" s="88" t="s">
        <v>5207</v>
      </c>
      <c r="D1698" s="89">
        <v>10638</v>
      </c>
      <c r="F1698" s="98">
        <f t="shared" si="26"/>
        <v>10.638</v>
      </c>
      <c r="I1698" s="98">
        <v>10.638</v>
      </c>
    </row>
    <row r="1699" spans="1:9" ht="12.75" hidden="1" outlineLevel="4">
      <c r="A1699" s="85" t="s">
        <v>4519</v>
      </c>
      <c r="B1699" s="88" t="s">
        <v>3156</v>
      </c>
      <c r="C1699" s="88" t="s">
        <v>3157</v>
      </c>
      <c r="D1699" s="89">
        <v>500</v>
      </c>
      <c r="F1699" s="98">
        <f t="shared" si="26"/>
        <v>0.5</v>
      </c>
      <c r="I1699" s="98">
        <v>0.5</v>
      </c>
    </row>
    <row r="1700" spans="1:9" ht="12.75" hidden="1" outlineLevel="4">
      <c r="A1700" s="85" t="s">
        <v>4520</v>
      </c>
      <c r="B1700" s="88" t="s">
        <v>3159</v>
      </c>
      <c r="C1700" s="88" t="s">
        <v>3160</v>
      </c>
      <c r="D1700" s="89">
        <v>4819</v>
      </c>
      <c r="F1700" s="98">
        <f t="shared" si="26"/>
        <v>4.819</v>
      </c>
      <c r="I1700" s="98">
        <v>4.819</v>
      </c>
    </row>
    <row r="1701" spans="1:9" ht="12.75" hidden="1" outlineLevel="4">
      <c r="A1701" s="85" t="s">
        <v>4521</v>
      </c>
      <c r="B1701" s="88" t="s">
        <v>2393</v>
      </c>
      <c r="C1701" s="88" t="s">
        <v>2394</v>
      </c>
      <c r="D1701" s="89">
        <v>5000</v>
      </c>
      <c r="F1701" s="98">
        <f t="shared" si="26"/>
        <v>5</v>
      </c>
      <c r="I1701" s="98">
        <v>5</v>
      </c>
    </row>
    <row r="1702" spans="1:9" ht="12.75" hidden="1" outlineLevel="4">
      <c r="A1702" s="85" t="s">
        <v>4522</v>
      </c>
      <c r="B1702" s="88" t="s">
        <v>2765</v>
      </c>
      <c r="C1702" s="88" t="s">
        <v>2766</v>
      </c>
      <c r="D1702" s="89">
        <v>2774</v>
      </c>
      <c r="F1702" s="98">
        <f t="shared" si="26"/>
        <v>2.774</v>
      </c>
      <c r="I1702" s="98">
        <v>2.774</v>
      </c>
    </row>
    <row r="1703" spans="1:9" ht="12.75" hidden="1" outlineLevel="4">
      <c r="A1703" s="85" t="s">
        <v>4523</v>
      </c>
      <c r="B1703" s="88" t="s">
        <v>4524</v>
      </c>
      <c r="C1703" s="88" t="s">
        <v>4525</v>
      </c>
      <c r="D1703" s="89">
        <v>1150</v>
      </c>
      <c r="F1703" s="98">
        <f t="shared" si="26"/>
        <v>1.15</v>
      </c>
      <c r="I1703" s="98">
        <v>1.15</v>
      </c>
    </row>
    <row r="1704" spans="1:9" ht="12.75" hidden="1" outlineLevel="4">
      <c r="A1704" s="85" t="s">
        <v>4526</v>
      </c>
      <c r="B1704" s="88" t="s">
        <v>2572</v>
      </c>
      <c r="C1704" s="88" t="s">
        <v>2573</v>
      </c>
      <c r="D1704" s="89">
        <v>25000</v>
      </c>
      <c r="F1704" s="98">
        <f t="shared" si="26"/>
        <v>25</v>
      </c>
      <c r="I1704" s="98">
        <v>25</v>
      </c>
    </row>
    <row r="1705" spans="1:9" ht="12.75" hidden="1" outlineLevel="4">
      <c r="A1705" s="85" t="s">
        <v>4527</v>
      </c>
      <c r="B1705" s="88" t="s">
        <v>6360</v>
      </c>
      <c r="C1705" s="88" t="s">
        <v>6361</v>
      </c>
      <c r="D1705" s="89">
        <v>1772</v>
      </c>
      <c r="F1705" s="98">
        <f t="shared" si="26"/>
        <v>1.772</v>
      </c>
      <c r="I1705" s="98">
        <v>1.772</v>
      </c>
    </row>
    <row r="1706" spans="1:9" ht="12.75" hidden="1" outlineLevel="4">
      <c r="A1706" s="85" t="s">
        <v>4528</v>
      </c>
      <c r="B1706" s="88" t="s">
        <v>2645</v>
      </c>
      <c r="C1706" s="88" t="s">
        <v>2646</v>
      </c>
      <c r="D1706" s="89">
        <v>4000</v>
      </c>
      <c r="F1706" s="98">
        <f t="shared" si="26"/>
        <v>4</v>
      </c>
      <c r="I1706" s="98">
        <v>4</v>
      </c>
    </row>
    <row r="1707" spans="1:9" ht="12.75" hidden="1" outlineLevel="4">
      <c r="A1707" s="85" t="s">
        <v>4529</v>
      </c>
      <c r="B1707" s="88" t="s">
        <v>2575</v>
      </c>
      <c r="C1707" s="88" t="s">
        <v>2576</v>
      </c>
      <c r="D1707" s="89">
        <v>750</v>
      </c>
      <c r="F1707" s="98">
        <f t="shared" si="26"/>
        <v>0.75</v>
      </c>
      <c r="I1707" s="98">
        <v>0.75</v>
      </c>
    </row>
    <row r="1708" spans="1:9" ht="12.75" hidden="1" outlineLevel="4">
      <c r="A1708" s="85" t="s">
        <v>4530</v>
      </c>
      <c r="B1708" s="88" t="s">
        <v>2504</v>
      </c>
      <c r="C1708" s="88" t="s">
        <v>2505</v>
      </c>
      <c r="D1708" s="89">
        <v>900</v>
      </c>
      <c r="F1708" s="98">
        <f t="shared" si="26"/>
        <v>0.9</v>
      </c>
      <c r="I1708" s="98">
        <v>0.9</v>
      </c>
    </row>
    <row r="1709" spans="1:9" ht="12.75" hidden="1" outlineLevel="4">
      <c r="A1709" s="85" t="s">
        <v>4531</v>
      </c>
      <c r="B1709" s="88" t="s">
        <v>2428</v>
      </c>
      <c r="C1709" s="88" t="s">
        <v>2429</v>
      </c>
      <c r="D1709" s="89">
        <v>500</v>
      </c>
      <c r="F1709" s="98">
        <f t="shared" si="26"/>
        <v>0.5</v>
      </c>
      <c r="I1709" s="98">
        <v>0.5</v>
      </c>
    </row>
    <row r="1710" spans="1:9" ht="12.75" hidden="1" outlineLevel="4">
      <c r="A1710" s="85" t="s">
        <v>4532</v>
      </c>
      <c r="B1710" s="88" t="s">
        <v>4693</v>
      </c>
      <c r="C1710" s="88" t="s">
        <v>4694</v>
      </c>
      <c r="D1710" s="89">
        <v>4360</v>
      </c>
      <c r="F1710" s="98">
        <f t="shared" si="26"/>
        <v>4.36</v>
      </c>
      <c r="I1710" s="98">
        <v>4.36</v>
      </c>
    </row>
    <row r="1711" spans="1:9" ht="12.75" hidden="1" outlineLevel="4">
      <c r="A1711" s="85" t="s">
        <v>4533</v>
      </c>
      <c r="B1711" s="88" t="s">
        <v>2638</v>
      </c>
      <c r="C1711" s="88" t="s">
        <v>2639</v>
      </c>
      <c r="D1711" s="89">
        <v>1111</v>
      </c>
      <c r="F1711" s="98">
        <f t="shared" si="26"/>
        <v>1.111</v>
      </c>
      <c r="I1711" s="98">
        <v>1.111</v>
      </c>
    </row>
    <row r="1712" spans="1:9" ht="12.75" hidden="1" outlineLevel="3" collapsed="1">
      <c r="A1712" s="85" t="s">
        <v>2398</v>
      </c>
      <c r="B1712" s="90" t="s">
        <v>4534</v>
      </c>
      <c r="C1712" s="90" t="s">
        <v>4535</v>
      </c>
      <c r="D1712" s="91">
        <v>108773</v>
      </c>
      <c r="F1712" s="98">
        <f t="shared" si="26"/>
        <v>108.773</v>
      </c>
      <c r="I1712" s="98">
        <v>108.773</v>
      </c>
    </row>
    <row r="1713" spans="1:9" ht="12.75" outlineLevel="2" collapsed="1">
      <c r="A1713" s="85" t="s">
        <v>2401</v>
      </c>
      <c r="B1713" s="90" t="s">
        <v>4536</v>
      </c>
      <c r="C1713" s="90" t="s">
        <v>2217</v>
      </c>
      <c r="D1713" s="91">
        <v>-5150085</v>
      </c>
      <c r="F1713" s="98">
        <f t="shared" si="26"/>
        <v>-5150.085</v>
      </c>
      <c r="I1713" s="98">
        <v>-5150.085</v>
      </c>
    </row>
    <row r="1714" spans="1:9" ht="12.75" hidden="1" outlineLevel="4">
      <c r="A1714" s="85" t="s">
        <v>4537</v>
      </c>
      <c r="B1714" s="88" t="s">
        <v>4538</v>
      </c>
      <c r="C1714" s="88" t="s">
        <v>4539</v>
      </c>
      <c r="D1714" s="89">
        <v>4297</v>
      </c>
      <c r="F1714" s="98">
        <f t="shared" si="26"/>
        <v>4.297</v>
      </c>
      <c r="I1714" s="98">
        <v>4.297</v>
      </c>
    </row>
    <row r="1715" spans="1:9" ht="12.75" hidden="1" outlineLevel="4">
      <c r="A1715" s="85" t="s">
        <v>4540</v>
      </c>
      <c r="B1715" s="88" t="s">
        <v>5206</v>
      </c>
      <c r="C1715" s="88" t="s">
        <v>5207</v>
      </c>
      <c r="D1715" s="89">
        <v>1901</v>
      </c>
      <c r="F1715" s="98">
        <f t="shared" si="26"/>
        <v>1.901</v>
      </c>
      <c r="I1715" s="98">
        <v>1.901</v>
      </c>
    </row>
    <row r="1716" spans="1:9" ht="12.75" hidden="1" outlineLevel="4">
      <c r="A1716" s="85" t="s">
        <v>4541</v>
      </c>
      <c r="B1716" s="88" t="s">
        <v>3338</v>
      </c>
      <c r="C1716" s="88" t="s">
        <v>3339</v>
      </c>
      <c r="D1716" s="89">
        <v>90700</v>
      </c>
      <c r="F1716" s="98">
        <f t="shared" si="26"/>
        <v>90.7</v>
      </c>
      <c r="I1716" s="98">
        <v>90.7</v>
      </c>
    </row>
    <row r="1717" spans="1:9" ht="12.75" hidden="1" outlineLevel="4">
      <c r="A1717" s="85" t="s">
        <v>4542</v>
      </c>
      <c r="B1717" s="88" t="s">
        <v>4693</v>
      </c>
      <c r="C1717" s="88" t="s">
        <v>4694</v>
      </c>
      <c r="D1717" s="89">
        <v>7842</v>
      </c>
      <c r="F1717" s="98">
        <f t="shared" si="26"/>
        <v>7.842</v>
      </c>
      <c r="I1717" s="98">
        <v>7.842</v>
      </c>
    </row>
    <row r="1718" spans="1:9" ht="12.75" hidden="1" outlineLevel="4">
      <c r="A1718" s="85" t="s">
        <v>4543</v>
      </c>
      <c r="B1718" s="88" t="s">
        <v>2525</v>
      </c>
      <c r="C1718" s="88" t="s">
        <v>2526</v>
      </c>
      <c r="D1718" s="89">
        <v>3411</v>
      </c>
      <c r="F1718" s="98">
        <f t="shared" si="26"/>
        <v>3.411</v>
      </c>
      <c r="I1718" s="98">
        <v>3.411</v>
      </c>
    </row>
    <row r="1719" spans="1:9" ht="12.75" hidden="1" outlineLevel="4">
      <c r="A1719" s="85" t="s">
        <v>4544</v>
      </c>
      <c r="B1719" s="88" t="s">
        <v>4545</v>
      </c>
      <c r="C1719" s="88" t="s">
        <v>4546</v>
      </c>
      <c r="D1719" s="89">
        <v>9114</v>
      </c>
      <c r="F1719" s="98">
        <f t="shared" si="26"/>
        <v>9.114</v>
      </c>
      <c r="I1719" s="98">
        <v>9.114</v>
      </c>
    </row>
    <row r="1720" spans="1:9" ht="12.75" hidden="1" outlineLevel="4">
      <c r="A1720" s="85" t="s">
        <v>4547</v>
      </c>
      <c r="B1720" s="88" t="s">
        <v>644</v>
      </c>
      <c r="C1720" s="88" t="s">
        <v>645</v>
      </c>
      <c r="D1720" s="89">
        <v>2207</v>
      </c>
      <c r="F1720" s="98">
        <f t="shared" si="26"/>
        <v>2.207</v>
      </c>
      <c r="I1720" s="98">
        <v>2.207</v>
      </c>
    </row>
    <row r="1721" spans="1:9" ht="12.75" hidden="1" outlineLevel="4">
      <c r="A1721" s="85" t="s">
        <v>4548</v>
      </c>
      <c r="B1721" s="88" t="s">
        <v>2562</v>
      </c>
      <c r="C1721" s="88" t="s">
        <v>2563</v>
      </c>
      <c r="D1721" s="89">
        <v>8989</v>
      </c>
      <c r="F1721" s="98">
        <f t="shared" si="26"/>
        <v>8.989</v>
      </c>
      <c r="I1721" s="98">
        <v>8.989</v>
      </c>
    </row>
    <row r="1722" spans="1:9" ht="12.75" hidden="1" outlineLevel="4">
      <c r="A1722" s="85" t="s">
        <v>4549</v>
      </c>
      <c r="B1722" s="88" t="s">
        <v>2638</v>
      </c>
      <c r="C1722" s="88" t="s">
        <v>2639</v>
      </c>
      <c r="D1722" s="89">
        <v>87883</v>
      </c>
      <c r="F1722" s="98">
        <f t="shared" si="26"/>
        <v>87.883</v>
      </c>
      <c r="I1722" s="98">
        <v>87.883</v>
      </c>
    </row>
    <row r="1723" spans="1:9" ht="12.75" hidden="1" outlineLevel="4">
      <c r="A1723" s="85" t="s">
        <v>4550</v>
      </c>
      <c r="B1723" s="88" t="s">
        <v>366</v>
      </c>
      <c r="C1723" s="88" t="s">
        <v>3093</v>
      </c>
      <c r="D1723" s="89">
        <v>-7662</v>
      </c>
      <c r="F1723" s="98">
        <f t="shared" si="26"/>
        <v>-7.662</v>
      </c>
      <c r="I1723" s="98">
        <v>-7.662</v>
      </c>
    </row>
    <row r="1724" spans="1:9" ht="12.75" hidden="1" outlineLevel="4">
      <c r="A1724" s="85" t="s">
        <v>4551</v>
      </c>
      <c r="B1724" s="88" t="s">
        <v>2477</v>
      </c>
      <c r="C1724" s="88" t="s">
        <v>2478</v>
      </c>
      <c r="D1724" s="89">
        <v>-200380</v>
      </c>
      <c r="F1724" s="98">
        <f t="shared" si="26"/>
        <v>-200.38</v>
      </c>
      <c r="I1724" s="98">
        <v>-200.38</v>
      </c>
    </row>
    <row r="1725" spans="1:9" ht="12.75" hidden="1" outlineLevel="4">
      <c r="A1725" s="85" t="s">
        <v>4552</v>
      </c>
      <c r="B1725" s="88" t="s">
        <v>2480</v>
      </c>
      <c r="C1725" s="88" t="s">
        <v>2481</v>
      </c>
      <c r="D1725" s="89">
        <v>-8306</v>
      </c>
      <c r="F1725" s="98">
        <f t="shared" si="26"/>
        <v>-8.306</v>
      </c>
      <c r="I1725" s="98">
        <v>-8.306</v>
      </c>
    </row>
    <row r="1726" spans="1:9" ht="12.75" hidden="1" outlineLevel="3" collapsed="1">
      <c r="A1726" s="85" t="s">
        <v>2398</v>
      </c>
      <c r="B1726" s="90" t="s">
        <v>4553</v>
      </c>
      <c r="C1726" s="90" t="s">
        <v>854</v>
      </c>
      <c r="D1726" s="91">
        <v>-4</v>
      </c>
      <c r="F1726" s="98">
        <f t="shared" si="26"/>
        <v>-0.004</v>
      </c>
      <c r="I1726" s="98">
        <v>-0.004</v>
      </c>
    </row>
    <row r="1727" spans="1:9" ht="12.75" hidden="1" outlineLevel="4">
      <c r="A1727" s="85" t="s">
        <v>855</v>
      </c>
      <c r="B1727" s="88" t="s">
        <v>2572</v>
      </c>
      <c r="C1727" s="88" t="s">
        <v>2573</v>
      </c>
      <c r="D1727" s="89">
        <v>42500</v>
      </c>
      <c r="F1727" s="98">
        <f t="shared" si="26"/>
        <v>42.5</v>
      </c>
      <c r="I1727" s="98">
        <v>42.5</v>
      </c>
    </row>
    <row r="1728" spans="1:9" ht="12.75" hidden="1" outlineLevel="4">
      <c r="A1728" s="85" t="s">
        <v>856</v>
      </c>
      <c r="B1728" s="88" t="s">
        <v>6165</v>
      </c>
      <c r="C1728" s="88" t="s">
        <v>6166</v>
      </c>
      <c r="D1728" s="89">
        <v>42000</v>
      </c>
      <c r="F1728" s="98">
        <f t="shared" si="26"/>
        <v>42</v>
      </c>
      <c r="I1728" s="98">
        <v>42</v>
      </c>
    </row>
    <row r="1729" spans="1:9" ht="12.75" hidden="1" outlineLevel="4">
      <c r="A1729" s="85" t="s">
        <v>857</v>
      </c>
      <c r="B1729" s="88" t="s">
        <v>6360</v>
      </c>
      <c r="C1729" s="88" t="s">
        <v>6361</v>
      </c>
      <c r="D1729" s="89">
        <v>134336</v>
      </c>
      <c r="F1729" s="98">
        <f t="shared" si="26"/>
        <v>134.336</v>
      </c>
      <c r="I1729" s="98">
        <v>134.336</v>
      </c>
    </row>
    <row r="1730" spans="1:9" ht="12.75" hidden="1" outlineLevel="4">
      <c r="A1730" s="85" t="s">
        <v>858</v>
      </c>
      <c r="B1730" s="88" t="s">
        <v>1617</v>
      </c>
      <c r="C1730" s="88" t="s">
        <v>5220</v>
      </c>
      <c r="D1730" s="89">
        <v>35443</v>
      </c>
      <c r="F1730" s="98">
        <f t="shared" si="26"/>
        <v>35.443</v>
      </c>
      <c r="I1730" s="98">
        <v>35.443</v>
      </c>
    </row>
    <row r="1731" spans="1:9" ht="12.75" hidden="1" outlineLevel="4">
      <c r="A1731" s="85" t="s">
        <v>859</v>
      </c>
      <c r="B1731" s="88" t="s">
        <v>592</v>
      </c>
      <c r="C1731" s="88" t="s">
        <v>593</v>
      </c>
      <c r="D1731" s="89">
        <v>38674</v>
      </c>
      <c r="F1731" s="98">
        <f t="shared" si="26"/>
        <v>38.674</v>
      </c>
      <c r="I1731" s="98">
        <v>38.674</v>
      </c>
    </row>
    <row r="1732" spans="1:9" ht="12.75" hidden="1" outlineLevel="4">
      <c r="A1732" s="85" t="s">
        <v>860</v>
      </c>
      <c r="B1732" s="88" t="s">
        <v>5206</v>
      </c>
      <c r="C1732" s="88" t="s">
        <v>5207</v>
      </c>
      <c r="D1732" s="89">
        <v>14401</v>
      </c>
      <c r="F1732" s="98">
        <f t="shared" si="26"/>
        <v>14.401</v>
      </c>
      <c r="I1732" s="98">
        <v>14.401</v>
      </c>
    </row>
    <row r="1733" spans="1:9" ht="12.75" hidden="1" outlineLevel="4">
      <c r="A1733" s="85" t="s">
        <v>861</v>
      </c>
      <c r="B1733" s="88" t="s">
        <v>2645</v>
      </c>
      <c r="C1733" s="88" t="s">
        <v>2646</v>
      </c>
      <c r="D1733" s="89">
        <v>7711</v>
      </c>
      <c r="F1733" s="98">
        <f t="shared" si="26"/>
        <v>7.711</v>
      </c>
      <c r="I1733" s="98">
        <v>7.711</v>
      </c>
    </row>
    <row r="1734" spans="1:9" ht="12.75" hidden="1" outlineLevel="4">
      <c r="A1734" s="85" t="s">
        <v>862</v>
      </c>
      <c r="B1734" s="88" t="s">
        <v>620</v>
      </c>
      <c r="C1734" s="88" t="s">
        <v>5105</v>
      </c>
      <c r="D1734" s="89">
        <v>423468</v>
      </c>
      <c r="F1734" s="98">
        <f aca="true" t="shared" si="27" ref="F1734:F1797">D1734/1000</f>
        <v>423.468</v>
      </c>
      <c r="I1734" s="98">
        <v>423.468</v>
      </c>
    </row>
    <row r="1735" spans="1:9" ht="12.75" hidden="1" outlineLevel="4">
      <c r="A1735" s="85" t="s">
        <v>863</v>
      </c>
      <c r="B1735" s="88" t="s">
        <v>4693</v>
      </c>
      <c r="C1735" s="88" t="s">
        <v>4694</v>
      </c>
      <c r="D1735" s="89">
        <v>1813</v>
      </c>
      <c r="F1735" s="98">
        <f t="shared" si="27"/>
        <v>1.813</v>
      </c>
      <c r="I1735" s="98">
        <v>1.813</v>
      </c>
    </row>
    <row r="1736" spans="1:9" ht="12.75" hidden="1" outlineLevel="4">
      <c r="A1736" s="85" t="s">
        <v>864</v>
      </c>
      <c r="B1736" s="88" t="s">
        <v>2638</v>
      </c>
      <c r="C1736" s="88" t="s">
        <v>2639</v>
      </c>
      <c r="D1736" s="89">
        <v>40985</v>
      </c>
      <c r="F1736" s="98">
        <f t="shared" si="27"/>
        <v>40.985</v>
      </c>
      <c r="I1736" s="98">
        <v>40.985</v>
      </c>
    </row>
    <row r="1737" spans="1:9" ht="12.75" hidden="1" outlineLevel="4">
      <c r="A1737" s="85" t="s">
        <v>865</v>
      </c>
      <c r="B1737" s="88" t="s">
        <v>2477</v>
      </c>
      <c r="C1737" s="88" t="s">
        <v>2478</v>
      </c>
      <c r="D1737" s="89">
        <v>-343620</v>
      </c>
      <c r="F1737" s="98">
        <f t="shared" si="27"/>
        <v>-343.62</v>
      </c>
      <c r="I1737" s="98">
        <v>-343.62</v>
      </c>
    </row>
    <row r="1738" spans="1:9" ht="12.75" hidden="1" outlineLevel="4">
      <c r="A1738" s="85" t="s">
        <v>866</v>
      </c>
      <c r="B1738" s="88" t="s">
        <v>2480</v>
      </c>
      <c r="C1738" s="88" t="s">
        <v>2481</v>
      </c>
      <c r="D1738" s="89">
        <v>-14243</v>
      </c>
      <c r="F1738" s="98">
        <f t="shared" si="27"/>
        <v>-14.243</v>
      </c>
      <c r="I1738" s="98">
        <v>-14.243</v>
      </c>
    </row>
    <row r="1739" spans="1:9" ht="12.75" hidden="1" outlineLevel="3" collapsed="1">
      <c r="A1739" s="85" t="s">
        <v>2398</v>
      </c>
      <c r="B1739" s="90" t="s">
        <v>867</v>
      </c>
      <c r="C1739" s="90" t="s">
        <v>868</v>
      </c>
      <c r="D1739" s="91">
        <v>423468</v>
      </c>
      <c r="F1739" s="98">
        <f t="shared" si="27"/>
        <v>423.468</v>
      </c>
      <c r="I1739" s="98">
        <v>423.468</v>
      </c>
    </row>
    <row r="1740" spans="1:9" ht="12.75" hidden="1" outlineLevel="4">
      <c r="A1740" s="85" t="s">
        <v>869</v>
      </c>
      <c r="B1740" s="88" t="s">
        <v>1617</v>
      </c>
      <c r="C1740" s="88" t="s">
        <v>5220</v>
      </c>
      <c r="D1740" s="89">
        <v>11114</v>
      </c>
      <c r="F1740" s="98">
        <f t="shared" si="27"/>
        <v>11.114</v>
      </c>
      <c r="I1740" s="98">
        <v>11.114</v>
      </c>
    </row>
    <row r="1741" spans="1:9" ht="12.75" hidden="1" outlineLevel="4">
      <c r="A1741" s="85" t="s">
        <v>870</v>
      </c>
      <c r="B1741" s="88" t="s">
        <v>592</v>
      </c>
      <c r="C1741" s="88" t="s">
        <v>593</v>
      </c>
      <c r="D1741" s="89">
        <v>11114</v>
      </c>
      <c r="F1741" s="98">
        <f t="shared" si="27"/>
        <v>11.114</v>
      </c>
      <c r="I1741" s="98">
        <v>11.114</v>
      </c>
    </row>
    <row r="1742" spans="1:9" ht="12.75" hidden="1" outlineLevel="4">
      <c r="A1742" s="85" t="s">
        <v>871</v>
      </c>
      <c r="B1742" s="88" t="s">
        <v>2572</v>
      </c>
      <c r="C1742" s="88" t="s">
        <v>2573</v>
      </c>
      <c r="D1742" s="89">
        <v>34000</v>
      </c>
      <c r="F1742" s="98">
        <f t="shared" si="27"/>
        <v>34</v>
      </c>
      <c r="I1742" s="98">
        <v>34</v>
      </c>
    </row>
    <row r="1743" spans="1:9" ht="12.75" hidden="1" outlineLevel="4">
      <c r="A1743" s="85" t="s">
        <v>872</v>
      </c>
      <c r="B1743" s="88" t="s">
        <v>6360</v>
      </c>
      <c r="C1743" s="88" t="s">
        <v>6361</v>
      </c>
      <c r="D1743" s="89">
        <v>154659</v>
      </c>
      <c r="F1743" s="98">
        <f t="shared" si="27"/>
        <v>154.659</v>
      </c>
      <c r="I1743" s="98">
        <v>154.659</v>
      </c>
    </row>
    <row r="1744" spans="1:9" ht="12.75" hidden="1" outlineLevel="4">
      <c r="A1744" s="85" t="s">
        <v>873</v>
      </c>
      <c r="B1744" s="88" t="s">
        <v>2645</v>
      </c>
      <c r="C1744" s="88" t="s">
        <v>2646</v>
      </c>
      <c r="D1744" s="89">
        <v>3345</v>
      </c>
      <c r="F1744" s="98">
        <f t="shared" si="27"/>
        <v>3.345</v>
      </c>
      <c r="I1744" s="98">
        <v>3.345</v>
      </c>
    </row>
    <row r="1745" spans="1:9" ht="12.75" hidden="1" outlineLevel="4">
      <c r="A1745" s="85" t="s">
        <v>874</v>
      </c>
      <c r="B1745" s="88" t="s">
        <v>2638</v>
      </c>
      <c r="C1745" s="88" t="s">
        <v>2639</v>
      </c>
      <c r="D1745" s="89">
        <v>19070</v>
      </c>
      <c r="F1745" s="98">
        <f t="shared" si="27"/>
        <v>19.07</v>
      </c>
      <c r="I1745" s="98">
        <v>19.07</v>
      </c>
    </row>
    <row r="1746" spans="1:9" ht="12.75" hidden="1" outlineLevel="4">
      <c r="A1746" s="85" t="s">
        <v>875</v>
      </c>
      <c r="B1746" s="88" t="s">
        <v>2480</v>
      </c>
      <c r="C1746" s="88" t="s">
        <v>2481</v>
      </c>
      <c r="D1746" s="89">
        <v>-9643</v>
      </c>
      <c r="F1746" s="98">
        <f t="shared" si="27"/>
        <v>-9.643</v>
      </c>
      <c r="I1746" s="98">
        <v>-9.643</v>
      </c>
    </row>
    <row r="1747" spans="1:9" ht="12.75" hidden="1" outlineLevel="4">
      <c r="A1747" s="85" t="s">
        <v>876</v>
      </c>
      <c r="B1747" s="88" t="s">
        <v>6165</v>
      </c>
      <c r="C1747" s="88" t="s">
        <v>6166</v>
      </c>
      <c r="D1747" s="89">
        <v>14000</v>
      </c>
      <c r="F1747" s="98">
        <f t="shared" si="27"/>
        <v>14</v>
      </c>
      <c r="I1747" s="98">
        <v>14</v>
      </c>
    </row>
    <row r="1748" spans="1:9" ht="12.75" hidden="1" outlineLevel="4">
      <c r="A1748" s="85" t="s">
        <v>877</v>
      </c>
      <c r="B1748" s="88" t="s">
        <v>5206</v>
      </c>
      <c r="C1748" s="88" t="s">
        <v>5207</v>
      </c>
      <c r="D1748" s="89">
        <v>2830</v>
      </c>
      <c r="F1748" s="98">
        <f t="shared" si="27"/>
        <v>2.83</v>
      </c>
      <c r="I1748" s="98">
        <v>2.83</v>
      </c>
    </row>
    <row r="1749" spans="1:9" ht="12.75" hidden="1" outlineLevel="4">
      <c r="A1749" s="85" t="s">
        <v>878</v>
      </c>
      <c r="B1749" s="88" t="s">
        <v>4693</v>
      </c>
      <c r="C1749" s="88" t="s">
        <v>4694</v>
      </c>
      <c r="D1749" s="89">
        <v>2189</v>
      </c>
      <c r="F1749" s="98">
        <f t="shared" si="27"/>
        <v>2.189</v>
      </c>
      <c r="I1749" s="98">
        <v>2.189</v>
      </c>
    </row>
    <row r="1750" spans="1:9" ht="12.75" hidden="1" outlineLevel="4">
      <c r="A1750" s="85" t="s">
        <v>879</v>
      </c>
      <c r="B1750" s="88" t="s">
        <v>366</v>
      </c>
      <c r="C1750" s="88" t="s">
        <v>3093</v>
      </c>
      <c r="D1750" s="89">
        <v>-10063</v>
      </c>
      <c r="F1750" s="98">
        <f t="shared" si="27"/>
        <v>-10.063</v>
      </c>
      <c r="I1750" s="98">
        <v>-10.063</v>
      </c>
    </row>
    <row r="1751" spans="1:9" ht="12.75" hidden="1" outlineLevel="4">
      <c r="A1751" s="85" t="s">
        <v>880</v>
      </c>
      <c r="B1751" s="88" t="s">
        <v>2477</v>
      </c>
      <c r="C1751" s="88" t="s">
        <v>2478</v>
      </c>
      <c r="D1751" s="89">
        <v>-232610</v>
      </c>
      <c r="F1751" s="98">
        <f t="shared" si="27"/>
        <v>-232.61</v>
      </c>
      <c r="I1751" s="98">
        <v>-232.61</v>
      </c>
    </row>
    <row r="1752" spans="1:9" ht="12.75" hidden="1" outlineLevel="3" collapsed="1">
      <c r="A1752" s="85" t="s">
        <v>2398</v>
      </c>
      <c r="B1752" s="90" t="s">
        <v>881</v>
      </c>
      <c r="C1752" s="90" t="s">
        <v>882</v>
      </c>
      <c r="D1752" s="91">
        <v>5</v>
      </c>
      <c r="F1752" s="98">
        <f t="shared" si="27"/>
        <v>0.005</v>
      </c>
      <c r="I1752" s="98">
        <v>0.005</v>
      </c>
    </row>
    <row r="1753" spans="1:9" ht="12.75" hidden="1" outlineLevel="4">
      <c r="A1753" s="85" t="s">
        <v>883</v>
      </c>
      <c r="B1753" s="88" t="s">
        <v>620</v>
      </c>
      <c r="C1753" s="88" t="s">
        <v>5105</v>
      </c>
      <c r="D1753" s="89">
        <v>20702</v>
      </c>
      <c r="F1753" s="98">
        <f t="shared" si="27"/>
        <v>20.702</v>
      </c>
      <c r="I1753" s="98">
        <v>20.702</v>
      </c>
    </row>
    <row r="1754" spans="1:9" ht="12.75" hidden="1" outlineLevel="3" collapsed="1">
      <c r="A1754" s="85" t="s">
        <v>2398</v>
      </c>
      <c r="B1754" s="90" t="s">
        <v>884</v>
      </c>
      <c r="C1754" s="90" t="s">
        <v>885</v>
      </c>
      <c r="D1754" s="91">
        <v>20702</v>
      </c>
      <c r="F1754" s="98">
        <f t="shared" si="27"/>
        <v>20.702</v>
      </c>
      <c r="I1754" s="98">
        <v>20.702</v>
      </c>
    </row>
    <row r="1755" spans="1:9" ht="12.75" hidden="1" outlineLevel="4">
      <c r="A1755" s="85" t="s">
        <v>886</v>
      </c>
      <c r="B1755" s="88" t="s">
        <v>2572</v>
      </c>
      <c r="C1755" s="88" t="s">
        <v>2573</v>
      </c>
      <c r="D1755" s="89">
        <v>-43900</v>
      </c>
      <c r="F1755" s="98">
        <f t="shared" si="27"/>
        <v>-43.9</v>
      </c>
      <c r="I1755" s="98">
        <v>-43.9</v>
      </c>
    </row>
    <row r="1756" spans="1:9" ht="12.75" hidden="1" outlineLevel="4">
      <c r="A1756" s="85" t="s">
        <v>887</v>
      </c>
      <c r="B1756" s="88" t="s">
        <v>6165</v>
      </c>
      <c r="C1756" s="88" t="s">
        <v>6166</v>
      </c>
      <c r="D1756" s="89">
        <v>-1100</v>
      </c>
      <c r="F1756" s="98">
        <f t="shared" si="27"/>
        <v>-1.1</v>
      </c>
      <c r="I1756" s="98">
        <v>-1.1</v>
      </c>
    </row>
    <row r="1757" spans="1:9" ht="12.75" hidden="1" outlineLevel="4">
      <c r="A1757" s="85" t="s">
        <v>888</v>
      </c>
      <c r="B1757" s="88" t="s">
        <v>683</v>
      </c>
      <c r="C1757" s="88" t="s">
        <v>636</v>
      </c>
      <c r="D1757" s="89">
        <v>26</v>
      </c>
      <c r="F1757" s="98">
        <f t="shared" si="27"/>
        <v>0.026</v>
      </c>
      <c r="I1757" s="98">
        <v>0.026</v>
      </c>
    </row>
    <row r="1758" spans="1:9" ht="12.75" hidden="1" outlineLevel="4">
      <c r="A1758" s="85" t="s">
        <v>889</v>
      </c>
      <c r="B1758" s="88" t="s">
        <v>2645</v>
      </c>
      <c r="C1758" s="88" t="s">
        <v>2646</v>
      </c>
      <c r="D1758" s="89">
        <v>-32</v>
      </c>
      <c r="F1758" s="98">
        <f t="shared" si="27"/>
        <v>-0.032</v>
      </c>
      <c r="I1758" s="98">
        <v>-0.032</v>
      </c>
    </row>
    <row r="1759" spans="1:9" ht="12.75" hidden="1" outlineLevel="4">
      <c r="A1759" s="85" t="s">
        <v>890</v>
      </c>
      <c r="B1759" s="88" t="s">
        <v>1617</v>
      </c>
      <c r="C1759" s="88" t="s">
        <v>5220</v>
      </c>
      <c r="D1759" s="89">
        <v>43</v>
      </c>
      <c r="F1759" s="98">
        <f t="shared" si="27"/>
        <v>0.043</v>
      </c>
      <c r="I1759" s="98">
        <v>0.043</v>
      </c>
    </row>
    <row r="1760" spans="1:9" ht="12.75" hidden="1" outlineLevel="4">
      <c r="A1760" s="85" t="s">
        <v>891</v>
      </c>
      <c r="B1760" s="88" t="s">
        <v>592</v>
      </c>
      <c r="C1760" s="88" t="s">
        <v>593</v>
      </c>
      <c r="D1760" s="89">
        <v>-2043</v>
      </c>
      <c r="F1760" s="98">
        <f t="shared" si="27"/>
        <v>-2.043</v>
      </c>
      <c r="I1760" s="98">
        <v>-2.043</v>
      </c>
    </row>
    <row r="1761" spans="1:9" ht="12.75" hidden="1" outlineLevel="4">
      <c r="A1761" s="85" t="s">
        <v>892</v>
      </c>
      <c r="B1761" s="88" t="s">
        <v>6360</v>
      </c>
      <c r="C1761" s="88" t="s">
        <v>6361</v>
      </c>
      <c r="D1761" s="89">
        <v>35</v>
      </c>
      <c r="F1761" s="98">
        <f t="shared" si="27"/>
        <v>0.035</v>
      </c>
      <c r="I1761" s="98">
        <v>0.035</v>
      </c>
    </row>
    <row r="1762" spans="1:9" ht="12.75" hidden="1" outlineLevel="4">
      <c r="A1762" s="85" t="s">
        <v>893</v>
      </c>
      <c r="B1762" s="88" t="s">
        <v>620</v>
      </c>
      <c r="C1762" s="88" t="s">
        <v>5105</v>
      </c>
      <c r="D1762" s="89">
        <v>35714</v>
      </c>
      <c r="F1762" s="98">
        <f t="shared" si="27"/>
        <v>35.714</v>
      </c>
      <c r="I1762" s="98">
        <v>35.714</v>
      </c>
    </row>
    <row r="1763" spans="1:9" ht="12.75" hidden="1" outlineLevel="3" collapsed="1">
      <c r="A1763" s="85" t="s">
        <v>2398</v>
      </c>
      <c r="B1763" s="90" t="s">
        <v>894</v>
      </c>
      <c r="C1763" s="90" t="s">
        <v>895</v>
      </c>
      <c r="D1763" s="91">
        <v>-11257</v>
      </c>
      <c r="F1763" s="98">
        <f t="shared" si="27"/>
        <v>-11.257</v>
      </c>
      <c r="I1763" s="98">
        <v>-11.257</v>
      </c>
    </row>
    <row r="1764" spans="1:9" ht="12.75" hidden="1" outlineLevel="4">
      <c r="A1764" s="85" t="s">
        <v>896</v>
      </c>
      <c r="B1764" s="88" t="s">
        <v>616</v>
      </c>
      <c r="C1764" s="88" t="s">
        <v>617</v>
      </c>
      <c r="D1764" s="89">
        <v>340000</v>
      </c>
      <c r="F1764" s="98">
        <f t="shared" si="27"/>
        <v>340</v>
      </c>
      <c r="I1764" s="98">
        <v>340</v>
      </c>
    </row>
    <row r="1765" spans="1:9" ht="12.75" hidden="1" outlineLevel="4">
      <c r="A1765" s="85" t="s">
        <v>897</v>
      </c>
      <c r="B1765" s="88" t="s">
        <v>4693</v>
      </c>
      <c r="C1765" s="88" t="s">
        <v>4694</v>
      </c>
      <c r="D1765" s="89">
        <v>626</v>
      </c>
      <c r="F1765" s="98">
        <f t="shared" si="27"/>
        <v>0.626</v>
      </c>
      <c r="I1765" s="98">
        <v>0.626</v>
      </c>
    </row>
    <row r="1766" spans="1:9" ht="12.75" hidden="1" outlineLevel="4">
      <c r="A1766" s="85" t="s">
        <v>898</v>
      </c>
      <c r="B1766" s="88" t="s">
        <v>2480</v>
      </c>
      <c r="C1766" s="88" t="s">
        <v>2481</v>
      </c>
      <c r="D1766" s="89">
        <v>-13558</v>
      </c>
      <c r="F1766" s="98">
        <f t="shared" si="27"/>
        <v>-13.558</v>
      </c>
      <c r="I1766" s="98">
        <v>-13.558</v>
      </c>
    </row>
    <row r="1767" spans="1:9" ht="12.75" hidden="1" outlineLevel="4">
      <c r="A1767" s="85" t="s">
        <v>899</v>
      </c>
      <c r="B1767" s="88" t="s">
        <v>2477</v>
      </c>
      <c r="C1767" s="88" t="s">
        <v>2478</v>
      </c>
      <c r="D1767" s="89">
        <v>-327062</v>
      </c>
      <c r="F1767" s="98">
        <f t="shared" si="27"/>
        <v>-327.062</v>
      </c>
      <c r="I1767" s="98">
        <v>-327.062</v>
      </c>
    </row>
    <row r="1768" spans="1:9" ht="12.75" hidden="1" outlineLevel="3" collapsed="1">
      <c r="A1768" s="85" t="s">
        <v>2398</v>
      </c>
      <c r="B1768" s="90" t="s">
        <v>900</v>
      </c>
      <c r="C1768" s="90" t="s">
        <v>901</v>
      </c>
      <c r="D1768" s="91">
        <v>6</v>
      </c>
      <c r="F1768" s="98">
        <f t="shared" si="27"/>
        <v>0.006</v>
      </c>
      <c r="I1768" s="98">
        <v>0.006</v>
      </c>
    </row>
    <row r="1769" spans="1:9" ht="12.75" outlineLevel="2" collapsed="1">
      <c r="A1769" s="85" t="s">
        <v>2401</v>
      </c>
      <c r="B1769" s="90" t="s">
        <v>902</v>
      </c>
      <c r="C1769" s="90" t="s">
        <v>903</v>
      </c>
      <c r="D1769" s="91">
        <v>432920</v>
      </c>
      <c r="F1769" s="98">
        <f t="shared" si="27"/>
        <v>432.92</v>
      </c>
      <c r="I1769" s="98">
        <v>432.92</v>
      </c>
    </row>
    <row r="1770" spans="1:9" ht="12.75" hidden="1" outlineLevel="4">
      <c r="A1770" s="85" t="s">
        <v>904</v>
      </c>
      <c r="B1770" s="88" t="s">
        <v>905</v>
      </c>
      <c r="C1770" s="88" t="s">
        <v>906</v>
      </c>
      <c r="D1770" s="89">
        <v>11001</v>
      </c>
      <c r="F1770" s="98">
        <f t="shared" si="27"/>
        <v>11.001</v>
      </c>
      <c r="I1770" s="98">
        <v>11.001</v>
      </c>
    </row>
    <row r="1771" spans="1:9" ht="12.75" hidden="1" outlineLevel="4">
      <c r="A1771" s="85" t="s">
        <v>907</v>
      </c>
      <c r="B1771" s="88" t="s">
        <v>908</v>
      </c>
      <c r="C1771" s="88" t="s">
        <v>909</v>
      </c>
      <c r="D1771" s="89">
        <v>1853</v>
      </c>
      <c r="F1771" s="98">
        <f t="shared" si="27"/>
        <v>1.853</v>
      </c>
      <c r="I1771" s="98">
        <v>1.853</v>
      </c>
    </row>
    <row r="1772" spans="1:9" ht="12.75" hidden="1" outlineLevel="4">
      <c r="A1772" s="85" t="s">
        <v>910</v>
      </c>
      <c r="B1772" s="88" t="s">
        <v>2572</v>
      </c>
      <c r="C1772" s="88" t="s">
        <v>2573</v>
      </c>
      <c r="D1772" s="89">
        <v>70</v>
      </c>
      <c r="F1772" s="98">
        <f t="shared" si="27"/>
        <v>0.07</v>
      </c>
      <c r="I1772" s="98">
        <v>0.07</v>
      </c>
    </row>
    <row r="1773" spans="1:9" ht="12.75" hidden="1" outlineLevel="4">
      <c r="A1773" s="85" t="s">
        <v>911</v>
      </c>
      <c r="B1773" s="88" t="s">
        <v>912</v>
      </c>
      <c r="C1773" s="88" t="s">
        <v>913</v>
      </c>
      <c r="D1773" s="89">
        <v>1200</v>
      </c>
      <c r="F1773" s="98">
        <f t="shared" si="27"/>
        <v>1.2</v>
      </c>
      <c r="I1773" s="98">
        <v>1.2</v>
      </c>
    </row>
    <row r="1774" spans="1:9" ht="12.75" hidden="1" outlineLevel="4">
      <c r="A1774" s="85" t="s">
        <v>914</v>
      </c>
      <c r="B1774" s="88" t="s">
        <v>2407</v>
      </c>
      <c r="C1774" s="88" t="s">
        <v>2408</v>
      </c>
      <c r="D1774" s="89">
        <v>-180</v>
      </c>
      <c r="F1774" s="98">
        <f t="shared" si="27"/>
        <v>-0.18</v>
      </c>
      <c r="I1774" s="98">
        <v>-0.18</v>
      </c>
    </row>
    <row r="1775" spans="1:9" ht="12.75" hidden="1" outlineLevel="4">
      <c r="A1775" s="85" t="s">
        <v>915</v>
      </c>
      <c r="B1775" s="88" t="s">
        <v>2410</v>
      </c>
      <c r="C1775" s="88" t="s">
        <v>2411</v>
      </c>
      <c r="D1775" s="89">
        <v>196</v>
      </c>
      <c r="F1775" s="98">
        <f t="shared" si="27"/>
        <v>0.196</v>
      </c>
      <c r="I1775" s="98">
        <v>0.196</v>
      </c>
    </row>
    <row r="1776" spans="1:9" ht="12.75" hidden="1" outlineLevel="4">
      <c r="A1776" s="85" t="s">
        <v>916</v>
      </c>
      <c r="B1776" s="88" t="s">
        <v>3187</v>
      </c>
      <c r="C1776" s="88" t="s">
        <v>3188</v>
      </c>
      <c r="D1776" s="89">
        <v>54086</v>
      </c>
      <c r="F1776" s="98">
        <f t="shared" si="27"/>
        <v>54.086</v>
      </c>
      <c r="I1776" s="98">
        <v>54.086</v>
      </c>
    </row>
    <row r="1777" spans="1:9" ht="12.75" hidden="1" outlineLevel="4">
      <c r="A1777" s="85" t="s">
        <v>917</v>
      </c>
      <c r="B1777" s="88" t="s">
        <v>2477</v>
      </c>
      <c r="C1777" s="88" t="s">
        <v>2478</v>
      </c>
      <c r="D1777" s="89">
        <v>-36244</v>
      </c>
      <c r="F1777" s="98">
        <f t="shared" si="27"/>
        <v>-36.244</v>
      </c>
      <c r="I1777" s="98">
        <v>-36.244</v>
      </c>
    </row>
    <row r="1778" spans="1:9" ht="12.75" hidden="1" outlineLevel="3" collapsed="1">
      <c r="A1778" s="85" t="s">
        <v>2398</v>
      </c>
      <c r="B1778" s="90" t="s">
        <v>918</v>
      </c>
      <c r="C1778" s="90" t="s">
        <v>919</v>
      </c>
      <c r="D1778" s="91">
        <v>31982</v>
      </c>
      <c r="F1778" s="98">
        <f t="shared" si="27"/>
        <v>31.982</v>
      </c>
      <c r="I1778" s="98">
        <v>31.982</v>
      </c>
    </row>
    <row r="1779" spans="1:9" ht="12.75" hidden="1" outlineLevel="4">
      <c r="A1779" s="85" t="s">
        <v>920</v>
      </c>
      <c r="B1779" s="88" t="s">
        <v>592</v>
      </c>
      <c r="C1779" s="88" t="s">
        <v>593</v>
      </c>
      <c r="D1779" s="89">
        <v>51003</v>
      </c>
      <c r="F1779" s="98">
        <f t="shared" si="27"/>
        <v>51.003</v>
      </c>
      <c r="I1779" s="98">
        <v>51.003</v>
      </c>
    </row>
    <row r="1780" spans="1:9" ht="12.75" hidden="1" outlineLevel="4">
      <c r="A1780" s="85" t="s">
        <v>921</v>
      </c>
      <c r="B1780" s="88" t="s">
        <v>6165</v>
      </c>
      <c r="C1780" s="88" t="s">
        <v>6166</v>
      </c>
      <c r="D1780" s="89">
        <v>2500</v>
      </c>
      <c r="F1780" s="98">
        <f t="shared" si="27"/>
        <v>2.5</v>
      </c>
      <c r="I1780" s="98">
        <v>2.5</v>
      </c>
    </row>
    <row r="1781" spans="1:9" ht="12.75" hidden="1" outlineLevel="4">
      <c r="A1781" s="85" t="s">
        <v>922</v>
      </c>
      <c r="B1781" s="88" t="s">
        <v>1617</v>
      </c>
      <c r="C1781" s="88" t="s">
        <v>5220</v>
      </c>
      <c r="D1781" s="89">
        <v>93826</v>
      </c>
      <c r="F1781" s="98">
        <f t="shared" si="27"/>
        <v>93.826</v>
      </c>
      <c r="I1781" s="98">
        <v>93.826</v>
      </c>
    </row>
    <row r="1782" spans="1:9" ht="12.75" hidden="1" outlineLevel="4">
      <c r="A1782" s="85" t="s">
        <v>923</v>
      </c>
      <c r="B1782" s="88" t="s">
        <v>4693</v>
      </c>
      <c r="C1782" s="88" t="s">
        <v>4694</v>
      </c>
      <c r="D1782" s="89">
        <v>10855</v>
      </c>
      <c r="F1782" s="98">
        <f t="shared" si="27"/>
        <v>10.855</v>
      </c>
      <c r="I1782" s="98">
        <v>10.855</v>
      </c>
    </row>
    <row r="1783" spans="1:9" ht="12.75" hidden="1" outlineLevel="4">
      <c r="A1783" s="85" t="s">
        <v>924</v>
      </c>
      <c r="B1783" s="88" t="s">
        <v>2638</v>
      </c>
      <c r="C1783" s="88" t="s">
        <v>2639</v>
      </c>
      <c r="D1783" s="89">
        <v>73792</v>
      </c>
      <c r="F1783" s="98">
        <f t="shared" si="27"/>
        <v>73.792</v>
      </c>
      <c r="I1783" s="98">
        <v>73.792</v>
      </c>
    </row>
    <row r="1784" spans="1:9" ht="12.75" hidden="1" outlineLevel="3" collapsed="1">
      <c r="A1784" s="85" t="s">
        <v>2398</v>
      </c>
      <c r="B1784" s="90" t="s">
        <v>925</v>
      </c>
      <c r="C1784" s="90" t="s">
        <v>926</v>
      </c>
      <c r="D1784" s="91">
        <v>231976</v>
      </c>
      <c r="F1784" s="98">
        <f t="shared" si="27"/>
        <v>231.976</v>
      </c>
      <c r="I1784" s="98">
        <v>231.976</v>
      </c>
    </row>
    <row r="1785" spans="1:9" ht="12.75" hidden="1" outlineLevel="4">
      <c r="A1785" s="85" t="s">
        <v>927</v>
      </c>
      <c r="B1785" s="88" t="s">
        <v>1617</v>
      </c>
      <c r="C1785" s="88" t="s">
        <v>5220</v>
      </c>
      <c r="D1785" s="89">
        <v>2686</v>
      </c>
      <c r="F1785" s="98">
        <f t="shared" si="27"/>
        <v>2.686</v>
      </c>
      <c r="I1785" s="98">
        <v>2.686</v>
      </c>
    </row>
    <row r="1786" spans="1:9" ht="12.75" hidden="1" outlineLevel="3" collapsed="1">
      <c r="A1786" s="85" t="s">
        <v>2398</v>
      </c>
      <c r="B1786" s="90" t="s">
        <v>928</v>
      </c>
      <c r="C1786" s="90" t="s">
        <v>929</v>
      </c>
      <c r="D1786" s="91">
        <v>2686</v>
      </c>
      <c r="F1786" s="98">
        <f t="shared" si="27"/>
        <v>2.686</v>
      </c>
      <c r="I1786" s="98">
        <v>2.686</v>
      </c>
    </row>
    <row r="1787" spans="1:9" ht="12.75" hidden="1" outlineLevel="4">
      <c r="A1787" s="85" t="s">
        <v>930</v>
      </c>
      <c r="B1787" s="88" t="s">
        <v>1617</v>
      </c>
      <c r="C1787" s="88" t="s">
        <v>5220</v>
      </c>
      <c r="D1787" s="89">
        <v>9634</v>
      </c>
      <c r="F1787" s="98">
        <f t="shared" si="27"/>
        <v>9.634</v>
      </c>
      <c r="I1787" s="98">
        <v>9.634</v>
      </c>
    </row>
    <row r="1788" spans="1:9" ht="12.75" hidden="1" outlineLevel="4">
      <c r="A1788" s="85" t="s">
        <v>931</v>
      </c>
      <c r="B1788" s="88" t="s">
        <v>4693</v>
      </c>
      <c r="C1788" s="88" t="s">
        <v>4694</v>
      </c>
      <c r="D1788" s="89">
        <v>139</v>
      </c>
      <c r="F1788" s="98">
        <f t="shared" si="27"/>
        <v>0.139</v>
      </c>
      <c r="I1788" s="98">
        <v>0.139</v>
      </c>
    </row>
    <row r="1789" spans="1:9" ht="12.75" hidden="1" outlineLevel="4">
      <c r="A1789" s="85" t="s">
        <v>932</v>
      </c>
      <c r="B1789" s="88" t="s">
        <v>2638</v>
      </c>
      <c r="C1789" s="88" t="s">
        <v>2639</v>
      </c>
      <c r="D1789" s="89">
        <v>19381</v>
      </c>
      <c r="F1789" s="98">
        <f t="shared" si="27"/>
        <v>19.381</v>
      </c>
      <c r="I1789" s="98">
        <v>19.381</v>
      </c>
    </row>
    <row r="1790" spans="1:9" ht="12.75" hidden="1" outlineLevel="3" collapsed="1">
      <c r="A1790" s="85" t="s">
        <v>2398</v>
      </c>
      <c r="B1790" s="90" t="s">
        <v>933</v>
      </c>
      <c r="C1790" s="90" t="s">
        <v>934</v>
      </c>
      <c r="D1790" s="91">
        <v>29154</v>
      </c>
      <c r="F1790" s="98">
        <f t="shared" si="27"/>
        <v>29.154</v>
      </c>
      <c r="I1790" s="98">
        <v>29.154</v>
      </c>
    </row>
    <row r="1791" spans="1:9" ht="12.75" hidden="1" outlineLevel="4">
      <c r="A1791" s="85" t="s">
        <v>935</v>
      </c>
      <c r="B1791" s="88" t="s">
        <v>1617</v>
      </c>
      <c r="C1791" s="88" t="s">
        <v>5220</v>
      </c>
      <c r="D1791" s="89">
        <v>15371</v>
      </c>
      <c r="F1791" s="98">
        <f t="shared" si="27"/>
        <v>15.371</v>
      </c>
      <c r="I1791" s="98">
        <v>15.371</v>
      </c>
    </row>
    <row r="1792" spans="1:9" ht="12.75" hidden="1" outlineLevel="4">
      <c r="A1792" s="85" t="s">
        <v>936</v>
      </c>
      <c r="B1792" s="88" t="s">
        <v>4693</v>
      </c>
      <c r="C1792" s="88" t="s">
        <v>4694</v>
      </c>
      <c r="D1792" s="89">
        <v>228</v>
      </c>
      <c r="F1792" s="98">
        <f t="shared" si="27"/>
        <v>0.228</v>
      </c>
      <c r="I1792" s="98">
        <v>0.228</v>
      </c>
    </row>
    <row r="1793" spans="1:9" ht="12.75" hidden="1" outlineLevel="4">
      <c r="A1793" s="85" t="s">
        <v>937</v>
      </c>
      <c r="B1793" s="88" t="s">
        <v>2562</v>
      </c>
      <c r="C1793" s="88" t="s">
        <v>2563</v>
      </c>
      <c r="D1793" s="89">
        <v>1686</v>
      </c>
      <c r="F1793" s="98">
        <f t="shared" si="27"/>
        <v>1.686</v>
      </c>
      <c r="I1793" s="98">
        <v>1.686</v>
      </c>
    </row>
    <row r="1794" spans="1:9" ht="12.75" hidden="1" outlineLevel="4">
      <c r="A1794" s="85" t="s">
        <v>938</v>
      </c>
      <c r="B1794" s="88" t="s">
        <v>2638</v>
      </c>
      <c r="C1794" s="88" t="s">
        <v>2639</v>
      </c>
      <c r="D1794" s="89">
        <v>3378</v>
      </c>
      <c r="F1794" s="98">
        <f t="shared" si="27"/>
        <v>3.378</v>
      </c>
      <c r="I1794" s="98">
        <v>3.378</v>
      </c>
    </row>
    <row r="1795" spans="1:9" ht="12.75" hidden="1" outlineLevel="3" collapsed="1">
      <c r="A1795" s="85" t="s">
        <v>2398</v>
      </c>
      <c r="B1795" s="90" t="s">
        <v>939</v>
      </c>
      <c r="C1795" s="90" t="s">
        <v>940</v>
      </c>
      <c r="D1795" s="91">
        <v>20663</v>
      </c>
      <c r="F1795" s="98">
        <f t="shared" si="27"/>
        <v>20.663</v>
      </c>
      <c r="I1795" s="98">
        <v>20.663</v>
      </c>
    </row>
    <row r="1796" spans="1:9" ht="12.75" hidden="1" outlineLevel="4">
      <c r="A1796" s="85" t="s">
        <v>941</v>
      </c>
      <c r="B1796" s="88" t="s">
        <v>1617</v>
      </c>
      <c r="C1796" s="88" t="s">
        <v>5220</v>
      </c>
      <c r="D1796" s="89">
        <v>2149</v>
      </c>
      <c r="F1796" s="98">
        <f t="shared" si="27"/>
        <v>2.149</v>
      </c>
      <c r="I1796" s="98">
        <v>2.149</v>
      </c>
    </row>
    <row r="1797" spans="1:9" ht="12.75" hidden="1" outlineLevel="4">
      <c r="A1797" s="85" t="s">
        <v>942</v>
      </c>
      <c r="B1797" s="88" t="s">
        <v>592</v>
      </c>
      <c r="C1797" s="88" t="s">
        <v>593</v>
      </c>
      <c r="D1797" s="89">
        <v>2686</v>
      </c>
      <c r="F1797" s="98">
        <f t="shared" si="27"/>
        <v>2.686</v>
      </c>
      <c r="I1797" s="98">
        <v>2.686</v>
      </c>
    </row>
    <row r="1798" spans="1:9" ht="12.75" hidden="1" outlineLevel="3" collapsed="1">
      <c r="A1798" s="85" t="s">
        <v>2398</v>
      </c>
      <c r="B1798" s="90" t="s">
        <v>943</v>
      </c>
      <c r="C1798" s="90" t="s">
        <v>944</v>
      </c>
      <c r="D1798" s="91">
        <v>4835</v>
      </c>
      <c r="F1798" s="98">
        <f aca="true" t="shared" si="28" ref="F1798:F1861">D1798/1000</f>
        <v>4.835</v>
      </c>
      <c r="I1798" s="98">
        <v>4.835</v>
      </c>
    </row>
    <row r="1799" spans="1:9" ht="12.75" hidden="1" outlineLevel="4">
      <c r="A1799" s="85" t="s">
        <v>945</v>
      </c>
      <c r="B1799" s="88" t="s">
        <v>1617</v>
      </c>
      <c r="C1799" s="88" t="s">
        <v>5220</v>
      </c>
      <c r="D1799" s="89">
        <v>2537</v>
      </c>
      <c r="F1799" s="98">
        <f t="shared" si="28"/>
        <v>2.537</v>
      </c>
      <c r="I1799" s="98">
        <v>2.537</v>
      </c>
    </row>
    <row r="1800" spans="1:9" ht="12.75" hidden="1" outlineLevel="4">
      <c r="A1800" s="85" t="s">
        <v>946</v>
      </c>
      <c r="B1800" s="88" t="s">
        <v>592</v>
      </c>
      <c r="C1800" s="88" t="s">
        <v>593</v>
      </c>
      <c r="D1800" s="89">
        <v>1074</v>
      </c>
      <c r="F1800" s="98">
        <f t="shared" si="28"/>
        <v>1.074</v>
      </c>
      <c r="I1800" s="98">
        <v>1.074</v>
      </c>
    </row>
    <row r="1801" spans="1:9" ht="12.75" hidden="1" outlineLevel="3" collapsed="1">
      <c r="A1801" s="85" t="s">
        <v>2398</v>
      </c>
      <c r="B1801" s="90" t="s">
        <v>947</v>
      </c>
      <c r="C1801" s="90" t="s">
        <v>948</v>
      </c>
      <c r="D1801" s="91">
        <v>3611</v>
      </c>
      <c r="F1801" s="98">
        <f t="shared" si="28"/>
        <v>3.611</v>
      </c>
      <c r="I1801" s="98">
        <v>3.611</v>
      </c>
    </row>
    <row r="1802" spans="1:9" ht="12.75" outlineLevel="2" collapsed="1">
      <c r="A1802" s="85" t="s">
        <v>2401</v>
      </c>
      <c r="B1802" s="90" t="s">
        <v>949</v>
      </c>
      <c r="C1802" s="90" t="s">
        <v>950</v>
      </c>
      <c r="D1802" s="91">
        <v>324907</v>
      </c>
      <c r="F1802" s="98">
        <f t="shared" si="28"/>
        <v>324.907</v>
      </c>
      <c r="I1802" s="98">
        <v>324.907</v>
      </c>
    </row>
    <row r="1803" spans="1:9" ht="12.75" hidden="1" outlineLevel="4">
      <c r="A1803" s="85" t="s">
        <v>951</v>
      </c>
      <c r="B1803" s="88" t="s">
        <v>2483</v>
      </c>
      <c r="C1803" s="88" t="s">
        <v>2484</v>
      </c>
      <c r="D1803" s="89">
        <v>186412</v>
      </c>
      <c r="F1803" s="98">
        <f t="shared" si="28"/>
        <v>186.412</v>
      </c>
      <c r="I1803" s="98">
        <v>186.412</v>
      </c>
    </row>
    <row r="1804" spans="1:9" ht="12.75" hidden="1" outlineLevel="4">
      <c r="A1804" s="85" t="s">
        <v>952</v>
      </c>
      <c r="B1804" s="88" t="s">
        <v>2486</v>
      </c>
      <c r="C1804" s="88" t="s">
        <v>2487</v>
      </c>
      <c r="D1804" s="89">
        <v>37656</v>
      </c>
      <c r="F1804" s="98">
        <f t="shared" si="28"/>
        <v>37.656</v>
      </c>
      <c r="I1804" s="98">
        <v>37.656</v>
      </c>
    </row>
    <row r="1805" spans="1:9" ht="12.75" hidden="1" outlineLevel="4">
      <c r="A1805" s="85" t="s">
        <v>953</v>
      </c>
      <c r="B1805" s="88" t="s">
        <v>2407</v>
      </c>
      <c r="C1805" s="88" t="s">
        <v>2408</v>
      </c>
      <c r="D1805" s="89">
        <v>-117</v>
      </c>
      <c r="F1805" s="98">
        <f t="shared" si="28"/>
        <v>-0.117</v>
      </c>
      <c r="I1805" s="98">
        <v>-0.117</v>
      </c>
    </row>
    <row r="1806" spans="1:9" ht="12.75" hidden="1" outlineLevel="4">
      <c r="A1806" s="85" t="s">
        <v>954</v>
      </c>
      <c r="B1806" s="88" t="s">
        <v>2393</v>
      </c>
      <c r="C1806" s="88" t="s">
        <v>2394</v>
      </c>
      <c r="D1806" s="89">
        <v>90568</v>
      </c>
      <c r="F1806" s="98">
        <f t="shared" si="28"/>
        <v>90.568</v>
      </c>
      <c r="I1806" s="98">
        <v>90.568</v>
      </c>
    </row>
    <row r="1807" spans="1:9" ht="12.75" hidden="1" outlineLevel="4">
      <c r="A1807" s="85" t="s">
        <v>955</v>
      </c>
      <c r="B1807" s="88" t="s">
        <v>5116</v>
      </c>
      <c r="C1807" s="88" t="s">
        <v>5117</v>
      </c>
      <c r="D1807" s="89">
        <v>12454</v>
      </c>
      <c r="F1807" s="98">
        <f t="shared" si="28"/>
        <v>12.454</v>
      </c>
      <c r="I1807" s="98">
        <v>12.454</v>
      </c>
    </row>
    <row r="1808" spans="1:9" ht="12.75" hidden="1" outlineLevel="4">
      <c r="A1808" s="85" t="s">
        <v>956</v>
      </c>
      <c r="B1808" s="88" t="s">
        <v>5097</v>
      </c>
      <c r="C1808" s="88" t="s">
        <v>5098</v>
      </c>
      <c r="D1808" s="89">
        <v>64747</v>
      </c>
      <c r="F1808" s="98">
        <f t="shared" si="28"/>
        <v>64.747</v>
      </c>
      <c r="I1808" s="98">
        <v>64.747</v>
      </c>
    </row>
    <row r="1809" spans="1:9" ht="12.75" hidden="1" outlineLevel="4">
      <c r="A1809" s="85" t="s">
        <v>957</v>
      </c>
      <c r="B1809" s="88" t="s">
        <v>2507</v>
      </c>
      <c r="C1809" s="88" t="s">
        <v>2508</v>
      </c>
      <c r="D1809" s="89">
        <v>567</v>
      </c>
      <c r="F1809" s="98">
        <f t="shared" si="28"/>
        <v>0.567</v>
      </c>
      <c r="I1809" s="98">
        <v>0.567</v>
      </c>
    </row>
    <row r="1810" spans="1:9" ht="12.75" hidden="1" outlineLevel="4">
      <c r="A1810" s="85" t="s">
        <v>958</v>
      </c>
      <c r="B1810" s="88" t="s">
        <v>2513</v>
      </c>
      <c r="C1810" s="88" t="s">
        <v>2514</v>
      </c>
      <c r="D1810" s="89">
        <v>2055</v>
      </c>
      <c r="F1810" s="98">
        <f t="shared" si="28"/>
        <v>2.055</v>
      </c>
      <c r="I1810" s="98">
        <v>2.055</v>
      </c>
    </row>
    <row r="1811" spans="1:9" ht="12.75" hidden="1" outlineLevel="4">
      <c r="A1811" s="85" t="s">
        <v>959</v>
      </c>
      <c r="B1811" s="88" t="s">
        <v>2516</v>
      </c>
      <c r="C1811" s="88" t="s">
        <v>2517</v>
      </c>
      <c r="D1811" s="89">
        <v>462</v>
      </c>
      <c r="F1811" s="98">
        <f t="shared" si="28"/>
        <v>0.462</v>
      </c>
      <c r="I1811" s="98">
        <v>0.462</v>
      </c>
    </row>
    <row r="1812" spans="1:9" ht="12.75" hidden="1" outlineLevel="4">
      <c r="A1812" s="85" t="s">
        <v>960</v>
      </c>
      <c r="B1812" s="88" t="s">
        <v>2519</v>
      </c>
      <c r="C1812" s="88" t="s">
        <v>2520</v>
      </c>
      <c r="D1812" s="89">
        <v>7001</v>
      </c>
      <c r="F1812" s="98">
        <f t="shared" si="28"/>
        <v>7.001</v>
      </c>
      <c r="I1812" s="98">
        <v>7.001</v>
      </c>
    </row>
    <row r="1813" spans="1:9" ht="12.75" hidden="1" outlineLevel="4">
      <c r="A1813" s="85" t="s">
        <v>961</v>
      </c>
      <c r="B1813" s="88" t="s">
        <v>4696</v>
      </c>
      <c r="C1813" s="88" t="s">
        <v>4697</v>
      </c>
      <c r="D1813" s="89">
        <v>6401</v>
      </c>
      <c r="F1813" s="98">
        <f t="shared" si="28"/>
        <v>6.401</v>
      </c>
      <c r="I1813" s="98">
        <v>6.401</v>
      </c>
    </row>
    <row r="1814" spans="1:9" ht="12.75" hidden="1" outlineLevel="4">
      <c r="A1814" s="85" t="s">
        <v>962</v>
      </c>
      <c r="B1814" s="88" t="s">
        <v>4699</v>
      </c>
      <c r="C1814" s="88" t="s">
        <v>4700</v>
      </c>
      <c r="D1814" s="89">
        <v>380</v>
      </c>
      <c r="F1814" s="98">
        <f t="shared" si="28"/>
        <v>0.38</v>
      </c>
      <c r="I1814" s="98">
        <v>0.38</v>
      </c>
    </row>
    <row r="1815" spans="1:9" ht="12.75" hidden="1" outlineLevel="4">
      <c r="A1815" s="85" t="s">
        <v>963</v>
      </c>
      <c r="B1815" s="88" t="s">
        <v>4702</v>
      </c>
      <c r="C1815" s="88" t="s">
        <v>4703</v>
      </c>
      <c r="D1815" s="89">
        <v>541</v>
      </c>
      <c r="F1815" s="98">
        <f t="shared" si="28"/>
        <v>0.541</v>
      </c>
      <c r="I1815" s="98">
        <v>0.541</v>
      </c>
    </row>
    <row r="1816" spans="1:9" ht="12.75" hidden="1" outlineLevel="4">
      <c r="A1816" s="85" t="s">
        <v>964</v>
      </c>
      <c r="B1816" s="88" t="s">
        <v>2477</v>
      </c>
      <c r="C1816" s="88" t="s">
        <v>2478</v>
      </c>
      <c r="D1816" s="89">
        <v>-440073</v>
      </c>
      <c r="F1816" s="98">
        <f t="shared" si="28"/>
        <v>-440.073</v>
      </c>
      <c r="I1816" s="98">
        <v>-440.073</v>
      </c>
    </row>
    <row r="1817" spans="1:9" ht="12.75" hidden="1" outlineLevel="4">
      <c r="A1817" s="85" t="s">
        <v>965</v>
      </c>
      <c r="B1817" s="88" t="s">
        <v>2404</v>
      </c>
      <c r="C1817" s="88" t="s">
        <v>2405</v>
      </c>
      <c r="D1817" s="89">
        <v>14914</v>
      </c>
      <c r="F1817" s="98">
        <f t="shared" si="28"/>
        <v>14.914</v>
      </c>
      <c r="I1817" s="98">
        <v>14.914</v>
      </c>
    </row>
    <row r="1818" spans="1:9" ht="12.75" hidden="1" outlineLevel="4">
      <c r="A1818" s="85" t="s">
        <v>966</v>
      </c>
      <c r="B1818" s="88" t="s">
        <v>2510</v>
      </c>
      <c r="C1818" s="88" t="s">
        <v>2511</v>
      </c>
      <c r="D1818" s="89">
        <v>1082</v>
      </c>
      <c r="F1818" s="98">
        <f t="shared" si="28"/>
        <v>1.082</v>
      </c>
      <c r="I1818" s="98">
        <v>1.082</v>
      </c>
    </row>
    <row r="1819" spans="1:9" ht="12.75" hidden="1" outlineLevel="4">
      <c r="A1819" s="85" t="s">
        <v>967</v>
      </c>
      <c r="B1819" s="88" t="s">
        <v>2434</v>
      </c>
      <c r="C1819" s="88" t="s">
        <v>2435</v>
      </c>
      <c r="D1819" s="89">
        <v>1218</v>
      </c>
      <c r="F1819" s="98">
        <f t="shared" si="28"/>
        <v>1.218</v>
      </c>
      <c r="I1819" s="98">
        <v>1.218</v>
      </c>
    </row>
    <row r="1820" spans="1:9" ht="12.75" hidden="1" outlineLevel="4">
      <c r="A1820" s="85" t="s">
        <v>968</v>
      </c>
      <c r="B1820" s="88" t="s">
        <v>2437</v>
      </c>
      <c r="C1820" s="88" t="s">
        <v>2438</v>
      </c>
      <c r="D1820" s="89">
        <v>1064</v>
      </c>
      <c r="F1820" s="98">
        <f t="shared" si="28"/>
        <v>1.064</v>
      </c>
      <c r="I1820" s="98">
        <v>1.064</v>
      </c>
    </row>
    <row r="1821" spans="1:9" ht="12.75" hidden="1" outlineLevel="4">
      <c r="A1821" s="85" t="s">
        <v>969</v>
      </c>
      <c r="B1821" s="88" t="s">
        <v>2440</v>
      </c>
      <c r="C1821" s="88" t="s">
        <v>2441</v>
      </c>
      <c r="D1821" s="89">
        <v>1792</v>
      </c>
      <c r="F1821" s="98">
        <f t="shared" si="28"/>
        <v>1.792</v>
      </c>
      <c r="I1821" s="98">
        <v>1.792</v>
      </c>
    </row>
    <row r="1822" spans="1:9" ht="12.75" hidden="1" outlineLevel="4">
      <c r="A1822" s="85" t="s">
        <v>970</v>
      </c>
      <c r="B1822" s="88" t="s">
        <v>2443</v>
      </c>
      <c r="C1822" s="88" t="s">
        <v>4691</v>
      </c>
      <c r="D1822" s="89">
        <v>2178</v>
      </c>
      <c r="F1822" s="98">
        <f t="shared" si="28"/>
        <v>2.178</v>
      </c>
      <c r="I1822" s="98">
        <v>2.178</v>
      </c>
    </row>
    <row r="1823" spans="1:9" ht="12.75" hidden="1" outlineLevel="4">
      <c r="A1823" s="85" t="s">
        <v>971</v>
      </c>
      <c r="B1823" s="88" t="s">
        <v>4693</v>
      </c>
      <c r="C1823" s="88" t="s">
        <v>4694</v>
      </c>
      <c r="D1823" s="89">
        <v>6875</v>
      </c>
      <c r="F1823" s="98">
        <f t="shared" si="28"/>
        <v>6.875</v>
      </c>
      <c r="I1823" s="98">
        <v>6.875</v>
      </c>
    </row>
    <row r="1824" spans="1:9" ht="12.75" hidden="1" outlineLevel="4">
      <c r="A1824" s="85" t="s">
        <v>4931</v>
      </c>
      <c r="B1824" s="88" t="s">
        <v>2562</v>
      </c>
      <c r="C1824" s="88" t="s">
        <v>2563</v>
      </c>
      <c r="D1824" s="89">
        <v>1823</v>
      </c>
      <c r="F1824" s="98">
        <f t="shared" si="28"/>
        <v>1.823</v>
      </c>
      <c r="I1824" s="98">
        <v>1.823</v>
      </c>
    </row>
    <row r="1825" spans="1:9" ht="12.75" hidden="1" outlineLevel="3" collapsed="1">
      <c r="A1825" s="85" t="s">
        <v>2398</v>
      </c>
      <c r="B1825" s="90" t="s">
        <v>4932</v>
      </c>
      <c r="C1825" s="90" t="s">
        <v>4933</v>
      </c>
      <c r="D1825" s="91">
        <v>0</v>
      </c>
      <c r="F1825" s="98">
        <f t="shared" si="28"/>
        <v>0</v>
      </c>
      <c r="I1825" s="98">
        <v>0</v>
      </c>
    </row>
    <row r="1826" spans="1:9" ht="12.75" hidden="1" outlineLevel="4">
      <c r="A1826" s="85" t="s">
        <v>4934</v>
      </c>
      <c r="B1826" s="88" t="s">
        <v>2413</v>
      </c>
      <c r="C1826" s="88" t="s">
        <v>2414</v>
      </c>
      <c r="D1826" s="89">
        <v>-5</v>
      </c>
      <c r="F1826" s="98">
        <f t="shared" si="28"/>
        <v>-0.005</v>
      </c>
      <c r="I1826" s="98">
        <v>-0.005</v>
      </c>
    </row>
    <row r="1827" spans="1:9" ht="12.75" hidden="1" outlineLevel="4">
      <c r="A1827" s="85" t="s">
        <v>4935</v>
      </c>
      <c r="B1827" s="88" t="s">
        <v>2416</v>
      </c>
      <c r="C1827" s="88" t="s">
        <v>2417</v>
      </c>
      <c r="D1827" s="89">
        <v>5</v>
      </c>
      <c r="F1827" s="98">
        <f t="shared" si="28"/>
        <v>0.005</v>
      </c>
      <c r="I1827" s="98">
        <v>0.005</v>
      </c>
    </row>
    <row r="1828" spans="1:9" ht="12.75" hidden="1" outlineLevel="4">
      <c r="A1828" s="85" t="s">
        <v>4936</v>
      </c>
      <c r="B1828" s="88" t="s">
        <v>2504</v>
      </c>
      <c r="C1828" s="88" t="s">
        <v>2505</v>
      </c>
      <c r="D1828" s="89">
        <v>2</v>
      </c>
      <c r="F1828" s="98">
        <f t="shared" si="28"/>
        <v>0.002</v>
      </c>
      <c r="I1828" s="98">
        <v>0.002</v>
      </c>
    </row>
    <row r="1829" spans="1:9" ht="12.75" hidden="1" outlineLevel="3" collapsed="1">
      <c r="A1829" s="85" t="s">
        <v>2398</v>
      </c>
      <c r="B1829" s="90" t="s">
        <v>4937</v>
      </c>
      <c r="C1829" s="90" t="s">
        <v>4938</v>
      </c>
      <c r="D1829" s="91">
        <v>2</v>
      </c>
      <c r="F1829" s="98">
        <f t="shared" si="28"/>
        <v>0.002</v>
      </c>
      <c r="I1829" s="98">
        <v>0.002</v>
      </c>
    </row>
    <row r="1830" spans="1:9" ht="12.75" hidden="1" outlineLevel="4">
      <c r="A1830" s="85" t="s">
        <v>4939</v>
      </c>
      <c r="B1830" s="88" t="s">
        <v>2483</v>
      </c>
      <c r="C1830" s="88" t="s">
        <v>2484</v>
      </c>
      <c r="D1830" s="89">
        <v>163752</v>
      </c>
      <c r="F1830" s="98">
        <f t="shared" si="28"/>
        <v>163.752</v>
      </c>
      <c r="I1830" s="98">
        <v>163.752</v>
      </c>
    </row>
    <row r="1831" spans="1:9" ht="12.75" hidden="1" outlineLevel="4">
      <c r="A1831" s="85" t="s">
        <v>4940</v>
      </c>
      <c r="B1831" s="88" t="s">
        <v>2486</v>
      </c>
      <c r="C1831" s="88" t="s">
        <v>2487</v>
      </c>
      <c r="D1831" s="89">
        <v>35130</v>
      </c>
      <c r="F1831" s="98">
        <f t="shared" si="28"/>
        <v>35.13</v>
      </c>
      <c r="I1831" s="98">
        <v>35.13</v>
      </c>
    </row>
    <row r="1832" spans="1:9" ht="12.75" hidden="1" outlineLevel="4">
      <c r="A1832" s="85" t="s">
        <v>4941</v>
      </c>
      <c r="B1832" s="88" t="s">
        <v>2413</v>
      </c>
      <c r="C1832" s="88" t="s">
        <v>2414</v>
      </c>
      <c r="D1832" s="89">
        <v>-1416</v>
      </c>
      <c r="F1832" s="98">
        <f t="shared" si="28"/>
        <v>-1.416</v>
      </c>
      <c r="I1832" s="98">
        <v>-1.416</v>
      </c>
    </row>
    <row r="1833" spans="1:9" ht="12.75" hidden="1" outlineLevel="4">
      <c r="A1833" s="85" t="s">
        <v>4942</v>
      </c>
      <c r="B1833" s="88" t="s">
        <v>3159</v>
      </c>
      <c r="C1833" s="88" t="s">
        <v>3160</v>
      </c>
      <c r="D1833" s="89">
        <v>2385</v>
      </c>
      <c r="F1833" s="98">
        <f t="shared" si="28"/>
        <v>2.385</v>
      </c>
      <c r="I1833" s="98">
        <v>2.385</v>
      </c>
    </row>
    <row r="1834" spans="1:9" ht="12.75" hidden="1" outlineLevel="4">
      <c r="A1834" s="85" t="s">
        <v>4943</v>
      </c>
      <c r="B1834" s="88" t="s">
        <v>2416</v>
      </c>
      <c r="C1834" s="88" t="s">
        <v>2417</v>
      </c>
      <c r="D1834" s="89">
        <v>1293</v>
      </c>
      <c r="F1834" s="98">
        <f t="shared" si="28"/>
        <v>1.293</v>
      </c>
      <c r="I1834" s="98">
        <v>1.293</v>
      </c>
    </row>
    <row r="1835" spans="1:9" ht="12.75" hidden="1" outlineLevel="4">
      <c r="A1835" s="85" t="s">
        <v>4944</v>
      </c>
      <c r="B1835" s="88" t="s">
        <v>2578</v>
      </c>
      <c r="C1835" s="88" t="s">
        <v>2579</v>
      </c>
      <c r="D1835" s="89">
        <v>277</v>
      </c>
      <c r="F1835" s="98">
        <f t="shared" si="28"/>
        <v>0.277</v>
      </c>
      <c r="I1835" s="98">
        <v>0.277</v>
      </c>
    </row>
    <row r="1836" spans="1:9" ht="12.75" hidden="1" outlineLevel="4">
      <c r="A1836" s="85" t="s">
        <v>4945</v>
      </c>
      <c r="B1836" s="88" t="s">
        <v>2396</v>
      </c>
      <c r="C1836" s="88" t="s">
        <v>2397</v>
      </c>
      <c r="D1836" s="89">
        <v>471</v>
      </c>
      <c r="F1836" s="98">
        <f t="shared" si="28"/>
        <v>0.471</v>
      </c>
      <c r="I1836" s="98">
        <v>0.471</v>
      </c>
    </row>
    <row r="1837" spans="1:9" ht="12.75" hidden="1" outlineLevel="4">
      <c r="A1837" s="85" t="s">
        <v>4946</v>
      </c>
      <c r="B1837" s="88" t="s">
        <v>2690</v>
      </c>
      <c r="C1837" s="88" t="s">
        <v>2691</v>
      </c>
      <c r="D1837" s="89">
        <v>464</v>
      </c>
      <c r="F1837" s="98">
        <f t="shared" si="28"/>
        <v>0.464</v>
      </c>
      <c r="I1837" s="98">
        <v>0.464</v>
      </c>
    </row>
    <row r="1838" spans="1:9" ht="12.75" hidden="1" outlineLevel="4">
      <c r="A1838" s="85" t="s">
        <v>4947</v>
      </c>
      <c r="B1838" s="88" t="s">
        <v>2425</v>
      </c>
      <c r="C1838" s="88" t="s">
        <v>2426</v>
      </c>
      <c r="D1838" s="89">
        <v>107</v>
      </c>
      <c r="F1838" s="98">
        <f t="shared" si="28"/>
        <v>0.107</v>
      </c>
      <c r="I1838" s="98">
        <v>0.107</v>
      </c>
    </row>
    <row r="1839" spans="1:9" ht="12.75" hidden="1" outlineLevel="4">
      <c r="A1839" s="85" t="s">
        <v>4948</v>
      </c>
      <c r="B1839" s="88" t="s">
        <v>2504</v>
      </c>
      <c r="C1839" s="88" t="s">
        <v>2505</v>
      </c>
      <c r="D1839" s="89">
        <v>709</v>
      </c>
      <c r="F1839" s="98">
        <f t="shared" si="28"/>
        <v>0.709</v>
      </c>
      <c r="I1839" s="98">
        <v>0.709</v>
      </c>
    </row>
    <row r="1840" spans="1:9" ht="12.75" hidden="1" outlineLevel="4">
      <c r="A1840" s="85" t="s">
        <v>4949</v>
      </c>
      <c r="B1840" s="88" t="s">
        <v>2756</v>
      </c>
      <c r="C1840" s="88" t="s">
        <v>2757</v>
      </c>
      <c r="D1840" s="89">
        <v>247</v>
      </c>
      <c r="F1840" s="98">
        <f t="shared" si="28"/>
        <v>0.247</v>
      </c>
      <c r="I1840" s="98">
        <v>0.247</v>
      </c>
    </row>
    <row r="1841" spans="1:9" ht="12.75" hidden="1" outlineLevel="4">
      <c r="A1841" s="85" t="s">
        <v>4950</v>
      </c>
      <c r="B1841" s="88" t="s">
        <v>2779</v>
      </c>
      <c r="C1841" s="88" t="s">
        <v>2780</v>
      </c>
      <c r="D1841" s="89">
        <v>292</v>
      </c>
      <c r="F1841" s="98">
        <f t="shared" si="28"/>
        <v>0.292</v>
      </c>
      <c r="I1841" s="98">
        <v>0.292</v>
      </c>
    </row>
    <row r="1842" spans="1:9" ht="12.75" hidden="1" outlineLevel="4">
      <c r="A1842" s="85" t="s">
        <v>4951</v>
      </c>
      <c r="B1842" s="88" t="s">
        <v>2428</v>
      </c>
      <c r="C1842" s="88" t="s">
        <v>2429</v>
      </c>
      <c r="D1842" s="89">
        <v>542</v>
      </c>
      <c r="F1842" s="98">
        <f t="shared" si="28"/>
        <v>0.542</v>
      </c>
      <c r="I1842" s="98">
        <v>0.542</v>
      </c>
    </row>
    <row r="1843" spans="1:9" ht="12.75" hidden="1" outlineLevel="4">
      <c r="A1843" s="85" t="s">
        <v>4952</v>
      </c>
      <c r="B1843" s="88" t="s">
        <v>245</v>
      </c>
      <c r="C1843" s="88" t="s">
        <v>246</v>
      </c>
      <c r="D1843" s="89">
        <v>114</v>
      </c>
      <c r="F1843" s="98">
        <f t="shared" si="28"/>
        <v>0.114</v>
      </c>
      <c r="I1843" s="98">
        <v>0.114</v>
      </c>
    </row>
    <row r="1844" spans="1:9" ht="12.75" hidden="1" outlineLevel="4">
      <c r="A1844" s="85" t="s">
        <v>4953</v>
      </c>
      <c r="B1844" s="88" t="s">
        <v>2431</v>
      </c>
      <c r="C1844" s="88" t="s">
        <v>2432</v>
      </c>
      <c r="D1844" s="89">
        <v>1515</v>
      </c>
      <c r="F1844" s="98">
        <f t="shared" si="28"/>
        <v>1.515</v>
      </c>
      <c r="I1844" s="98">
        <v>1.515</v>
      </c>
    </row>
    <row r="1845" spans="1:9" ht="12.75" hidden="1" outlineLevel="4">
      <c r="A1845" s="85" t="s">
        <v>4954</v>
      </c>
      <c r="B1845" s="88" t="s">
        <v>2510</v>
      </c>
      <c r="C1845" s="88" t="s">
        <v>2511</v>
      </c>
      <c r="D1845" s="89">
        <v>3606</v>
      </c>
      <c r="F1845" s="98">
        <f t="shared" si="28"/>
        <v>3.606</v>
      </c>
      <c r="I1845" s="98">
        <v>3.606</v>
      </c>
    </row>
    <row r="1846" spans="1:9" ht="12.75" hidden="1" outlineLevel="4">
      <c r="A1846" s="85" t="s">
        <v>4955</v>
      </c>
      <c r="B1846" s="88" t="s">
        <v>2434</v>
      </c>
      <c r="C1846" s="88" t="s">
        <v>2435</v>
      </c>
      <c r="D1846" s="89">
        <v>4060</v>
      </c>
      <c r="F1846" s="98">
        <f t="shared" si="28"/>
        <v>4.06</v>
      </c>
      <c r="I1846" s="98">
        <v>4.06</v>
      </c>
    </row>
    <row r="1847" spans="1:9" ht="12.75" hidden="1" outlineLevel="4">
      <c r="A1847" s="85" t="s">
        <v>4956</v>
      </c>
      <c r="B1847" s="88" t="s">
        <v>4957</v>
      </c>
      <c r="C1847" s="88" t="s">
        <v>4958</v>
      </c>
      <c r="D1847" s="89">
        <v>232398</v>
      </c>
      <c r="F1847" s="98">
        <f t="shared" si="28"/>
        <v>232.398</v>
      </c>
      <c r="I1847" s="98">
        <v>232.398</v>
      </c>
    </row>
    <row r="1848" spans="1:9" ht="12.75" hidden="1" outlineLevel="4">
      <c r="A1848" s="85" t="s">
        <v>4959</v>
      </c>
      <c r="B1848" s="88" t="s">
        <v>2437</v>
      </c>
      <c r="C1848" s="88" t="s">
        <v>2438</v>
      </c>
      <c r="D1848" s="89">
        <v>3546</v>
      </c>
      <c r="F1848" s="98">
        <f t="shared" si="28"/>
        <v>3.546</v>
      </c>
      <c r="I1848" s="98">
        <v>3.546</v>
      </c>
    </row>
    <row r="1849" spans="1:9" ht="12.75" hidden="1" outlineLevel="4">
      <c r="A1849" s="85" t="s">
        <v>4960</v>
      </c>
      <c r="B1849" s="88" t="s">
        <v>2443</v>
      </c>
      <c r="C1849" s="88" t="s">
        <v>4691</v>
      </c>
      <c r="D1849" s="89">
        <v>7260</v>
      </c>
      <c r="F1849" s="98">
        <f t="shared" si="28"/>
        <v>7.26</v>
      </c>
      <c r="I1849" s="98">
        <v>7.26</v>
      </c>
    </row>
    <row r="1850" spans="1:9" ht="12.75" hidden="1" outlineLevel="4">
      <c r="A1850" s="85" t="s">
        <v>4961</v>
      </c>
      <c r="B1850" s="88" t="s">
        <v>4699</v>
      </c>
      <c r="C1850" s="88" t="s">
        <v>4700</v>
      </c>
      <c r="D1850" s="89">
        <v>1268</v>
      </c>
      <c r="F1850" s="98">
        <f t="shared" si="28"/>
        <v>1.268</v>
      </c>
      <c r="I1850" s="98">
        <v>1.268</v>
      </c>
    </row>
    <row r="1851" spans="1:9" ht="12.75" hidden="1" outlineLevel="4">
      <c r="A1851" s="85" t="s">
        <v>4962</v>
      </c>
      <c r="B1851" s="88" t="s">
        <v>4702</v>
      </c>
      <c r="C1851" s="88" t="s">
        <v>4703</v>
      </c>
      <c r="D1851" s="89">
        <v>2430</v>
      </c>
      <c r="F1851" s="98">
        <f t="shared" si="28"/>
        <v>2.43</v>
      </c>
      <c r="I1851" s="98">
        <v>2.43</v>
      </c>
    </row>
    <row r="1852" spans="1:9" ht="12.75" hidden="1" outlineLevel="4">
      <c r="A1852" s="85" t="s">
        <v>4963</v>
      </c>
      <c r="B1852" s="88" t="s">
        <v>4964</v>
      </c>
      <c r="C1852" s="88" t="s">
        <v>4965</v>
      </c>
      <c r="D1852" s="89">
        <v>384</v>
      </c>
      <c r="F1852" s="98">
        <f t="shared" si="28"/>
        <v>0.384</v>
      </c>
      <c r="I1852" s="98">
        <v>0.384</v>
      </c>
    </row>
    <row r="1853" spans="1:9" ht="12.75" hidden="1" outlineLevel="4">
      <c r="A1853" s="85" t="s">
        <v>4966</v>
      </c>
      <c r="B1853" s="88" t="s">
        <v>2477</v>
      </c>
      <c r="C1853" s="88" t="s">
        <v>2478</v>
      </c>
      <c r="D1853" s="89">
        <v>-477576</v>
      </c>
      <c r="F1853" s="98">
        <f t="shared" si="28"/>
        <v>-477.576</v>
      </c>
      <c r="I1853" s="98">
        <v>-477.576</v>
      </c>
    </row>
    <row r="1854" spans="1:9" ht="12.75" hidden="1" outlineLevel="4">
      <c r="A1854" s="85" t="s">
        <v>4967</v>
      </c>
      <c r="B1854" s="88" t="s">
        <v>2404</v>
      </c>
      <c r="C1854" s="88" t="s">
        <v>2405</v>
      </c>
      <c r="D1854" s="89">
        <v>13226</v>
      </c>
      <c r="F1854" s="98">
        <f t="shared" si="28"/>
        <v>13.226</v>
      </c>
      <c r="I1854" s="98">
        <v>13.226</v>
      </c>
    </row>
    <row r="1855" spans="1:9" ht="12.75" hidden="1" outlineLevel="4">
      <c r="A1855" s="85" t="s">
        <v>4968</v>
      </c>
      <c r="B1855" s="88" t="s">
        <v>2407</v>
      </c>
      <c r="C1855" s="88" t="s">
        <v>2408</v>
      </c>
      <c r="D1855" s="89">
        <v>-393</v>
      </c>
      <c r="F1855" s="98">
        <f t="shared" si="28"/>
        <v>-0.393</v>
      </c>
      <c r="I1855" s="98">
        <v>-0.393</v>
      </c>
    </row>
    <row r="1856" spans="1:9" ht="12.75" hidden="1" outlineLevel="4">
      <c r="A1856" s="85" t="s">
        <v>4969</v>
      </c>
      <c r="B1856" s="88" t="s">
        <v>2773</v>
      </c>
      <c r="C1856" s="88" t="s">
        <v>2774</v>
      </c>
      <c r="D1856" s="89">
        <v>8912</v>
      </c>
      <c r="F1856" s="98">
        <f t="shared" si="28"/>
        <v>8.912</v>
      </c>
      <c r="I1856" s="98">
        <v>8.912</v>
      </c>
    </row>
    <row r="1857" spans="1:9" ht="12.75" hidden="1" outlineLevel="4">
      <c r="A1857" s="85" t="s">
        <v>4970</v>
      </c>
      <c r="B1857" s="88" t="s">
        <v>2410</v>
      </c>
      <c r="C1857" s="88" t="s">
        <v>2411</v>
      </c>
      <c r="D1857" s="89">
        <v>959</v>
      </c>
      <c r="F1857" s="98">
        <f t="shared" si="28"/>
        <v>0.959</v>
      </c>
      <c r="I1857" s="98">
        <v>0.959</v>
      </c>
    </row>
    <row r="1858" spans="1:9" ht="12.75" hidden="1" outlineLevel="4">
      <c r="A1858" s="85" t="s">
        <v>4971</v>
      </c>
      <c r="B1858" s="88" t="s">
        <v>3156</v>
      </c>
      <c r="C1858" s="88" t="s">
        <v>3157</v>
      </c>
      <c r="D1858" s="89">
        <v>216</v>
      </c>
      <c r="F1858" s="98">
        <f t="shared" si="28"/>
        <v>0.216</v>
      </c>
      <c r="I1858" s="98">
        <v>0.216</v>
      </c>
    </row>
    <row r="1859" spans="1:9" ht="12.75" hidden="1" outlineLevel="4">
      <c r="A1859" s="85" t="s">
        <v>4972</v>
      </c>
      <c r="B1859" s="88" t="s">
        <v>2489</v>
      </c>
      <c r="C1859" s="88" t="s">
        <v>2490</v>
      </c>
      <c r="D1859" s="89">
        <v>175</v>
      </c>
      <c r="F1859" s="98">
        <f t="shared" si="28"/>
        <v>0.175</v>
      </c>
      <c r="I1859" s="98">
        <v>0.175</v>
      </c>
    </row>
    <row r="1860" spans="1:9" ht="12.75" hidden="1" outlineLevel="4">
      <c r="A1860" s="85" t="s">
        <v>4973</v>
      </c>
      <c r="B1860" s="88" t="s">
        <v>2575</v>
      </c>
      <c r="C1860" s="88" t="s">
        <v>2576</v>
      </c>
      <c r="D1860" s="89">
        <v>29</v>
      </c>
      <c r="F1860" s="98">
        <f t="shared" si="28"/>
        <v>0.029</v>
      </c>
      <c r="I1860" s="98">
        <v>0.029</v>
      </c>
    </row>
    <row r="1861" spans="1:9" ht="12.75" hidden="1" outlineLevel="4">
      <c r="A1861" s="85" t="s">
        <v>4974</v>
      </c>
      <c r="B1861" s="88" t="s">
        <v>2813</v>
      </c>
      <c r="C1861" s="88" t="s">
        <v>2814</v>
      </c>
      <c r="D1861" s="89">
        <v>57</v>
      </c>
      <c r="F1861" s="98">
        <f t="shared" si="28"/>
        <v>0.057</v>
      </c>
      <c r="I1861" s="98">
        <v>0.057</v>
      </c>
    </row>
    <row r="1862" spans="1:9" ht="12.75" hidden="1" outlineLevel="4">
      <c r="A1862" s="85" t="s">
        <v>2815</v>
      </c>
      <c r="B1862" s="88" t="s">
        <v>2419</v>
      </c>
      <c r="C1862" s="88" t="s">
        <v>2420</v>
      </c>
      <c r="D1862" s="89">
        <v>1679</v>
      </c>
      <c r="F1862" s="98">
        <f aca="true" t="shared" si="29" ref="F1862:F1925">D1862/1000</f>
        <v>1.679</v>
      </c>
      <c r="I1862" s="98">
        <v>1.679</v>
      </c>
    </row>
    <row r="1863" spans="1:9" ht="12.75" hidden="1" outlineLevel="4">
      <c r="A1863" s="85" t="s">
        <v>2816</v>
      </c>
      <c r="B1863" s="88" t="s">
        <v>2422</v>
      </c>
      <c r="C1863" s="88" t="s">
        <v>2423</v>
      </c>
      <c r="D1863" s="89">
        <v>652</v>
      </c>
      <c r="F1863" s="98">
        <f t="shared" si="29"/>
        <v>0.652</v>
      </c>
      <c r="I1863" s="98">
        <v>0.652</v>
      </c>
    </row>
    <row r="1864" spans="1:9" ht="12.75" hidden="1" outlineLevel="4">
      <c r="A1864" s="85" t="s">
        <v>2817</v>
      </c>
      <c r="B1864" s="88" t="s">
        <v>3284</v>
      </c>
      <c r="C1864" s="88" t="s">
        <v>3285</v>
      </c>
      <c r="D1864" s="89">
        <v>86</v>
      </c>
      <c r="F1864" s="98">
        <f t="shared" si="29"/>
        <v>0.086</v>
      </c>
      <c r="I1864" s="98">
        <v>0.086</v>
      </c>
    </row>
    <row r="1865" spans="1:9" ht="12.75" hidden="1" outlineLevel="4">
      <c r="A1865" s="85" t="s">
        <v>2818</v>
      </c>
      <c r="B1865" s="88" t="s">
        <v>2501</v>
      </c>
      <c r="C1865" s="88" t="s">
        <v>2502</v>
      </c>
      <c r="D1865" s="89">
        <v>59</v>
      </c>
      <c r="F1865" s="98">
        <f t="shared" si="29"/>
        <v>0.059</v>
      </c>
      <c r="I1865" s="98">
        <v>0.059</v>
      </c>
    </row>
    <row r="1866" spans="1:9" ht="12.75" hidden="1" outlineLevel="4">
      <c r="A1866" s="85" t="s">
        <v>2819</v>
      </c>
      <c r="B1866" s="88" t="s">
        <v>2759</v>
      </c>
      <c r="C1866" s="88" t="s">
        <v>2760</v>
      </c>
      <c r="D1866" s="89">
        <v>392</v>
      </c>
      <c r="F1866" s="98">
        <f t="shared" si="29"/>
        <v>0.392</v>
      </c>
      <c r="I1866" s="98">
        <v>0.392</v>
      </c>
    </row>
    <row r="1867" spans="1:9" ht="12.75" hidden="1" outlineLevel="4">
      <c r="A1867" s="85" t="s">
        <v>2820</v>
      </c>
      <c r="B1867" s="88" t="s">
        <v>2507</v>
      </c>
      <c r="C1867" s="88" t="s">
        <v>2508</v>
      </c>
      <c r="D1867" s="89">
        <v>1890</v>
      </c>
      <c r="F1867" s="98">
        <f t="shared" si="29"/>
        <v>1.89</v>
      </c>
      <c r="I1867" s="98">
        <v>1.89</v>
      </c>
    </row>
    <row r="1868" spans="1:9" ht="12.75" hidden="1" outlineLevel="4">
      <c r="A1868" s="85" t="s">
        <v>2821</v>
      </c>
      <c r="B1868" s="88" t="s">
        <v>2513</v>
      </c>
      <c r="C1868" s="88" t="s">
        <v>2514</v>
      </c>
      <c r="D1868" s="89">
        <v>2952</v>
      </c>
      <c r="F1868" s="98">
        <f t="shared" si="29"/>
        <v>2.952</v>
      </c>
      <c r="I1868" s="98">
        <v>2.952</v>
      </c>
    </row>
    <row r="1869" spans="1:9" ht="12.75" hidden="1" outlineLevel="4">
      <c r="A1869" s="85" t="s">
        <v>2822</v>
      </c>
      <c r="B1869" s="88" t="s">
        <v>2516</v>
      </c>
      <c r="C1869" s="88" t="s">
        <v>2517</v>
      </c>
      <c r="D1869" s="89">
        <v>1541</v>
      </c>
      <c r="F1869" s="98">
        <f t="shared" si="29"/>
        <v>1.541</v>
      </c>
      <c r="I1869" s="98">
        <v>1.541</v>
      </c>
    </row>
    <row r="1870" spans="1:9" ht="12.75" hidden="1" outlineLevel="4">
      <c r="A1870" s="85" t="s">
        <v>2823</v>
      </c>
      <c r="B1870" s="88" t="s">
        <v>2440</v>
      </c>
      <c r="C1870" s="88" t="s">
        <v>2441</v>
      </c>
      <c r="D1870" s="89">
        <v>5970</v>
      </c>
      <c r="F1870" s="98">
        <f t="shared" si="29"/>
        <v>5.97</v>
      </c>
      <c r="I1870" s="98">
        <v>5.97</v>
      </c>
    </row>
    <row r="1871" spans="1:9" ht="12.75" hidden="1" outlineLevel="4">
      <c r="A1871" s="85" t="s">
        <v>2824</v>
      </c>
      <c r="B1871" s="88" t="s">
        <v>4693</v>
      </c>
      <c r="C1871" s="88" t="s">
        <v>4694</v>
      </c>
      <c r="D1871" s="89">
        <v>2658</v>
      </c>
      <c r="F1871" s="98">
        <f t="shared" si="29"/>
        <v>2.658</v>
      </c>
      <c r="I1871" s="98">
        <v>2.658</v>
      </c>
    </row>
    <row r="1872" spans="1:9" ht="12.75" hidden="1" outlineLevel="4">
      <c r="A1872" s="85" t="s">
        <v>2825</v>
      </c>
      <c r="B1872" s="88" t="s">
        <v>2765</v>
      </c>
      <c r="C1872" s="88" t="s">
        <v>2766</v>
      </c>
      <c r="D1872" s="89">
        <v>5548</v>
      </c>
      <c r="F1872" s="98">
        <f t="shared" si="29"/>
        <v>5.548</v>
      </c>
      <c r="I1872" s="98">
        <v>5.548</v>
      </c>
    </row>
    <row r="1873" spans="1:9" ht="12.75" hidden="1" outlineLevel="4">
      <c r="A1873" s="85" t="s">
        <v>2826</v>
      </c>
      <c r="B1873" s="88" t="s">
        <v>2519</v>
      </c>
      <c r="C1873" s="88" t="s">
        <v>2520</v>
      </c>
      <c r="D1873" s="89">
        <v>30338</v>
      </c>
      <c r="F1873" s="98">
        <f t="shared" si="29"/>
        <v>30.338</v>
      </c>
      <c r="I1873" s="98">
        <v>30.338</v>
      </c>
    </row>
    <row r="1874" spans="1:9" ht="12.75" hidden="1" outlineLevel="4">
      <c r="A1874" s="85" t="s">
        <v>2827</v>
      </c>
      <c r="B1874" s="88" t="s">
        <v>2522</v>
      </c>
      <c r="C1874" s="88" t="s">
        <v>2523</v>
      </c>
      <c r="D1874" s="89">
        <v>357</v>
      </c>
      <c r="F1874" s="98">
        <f t="shared" si="29"/>
        <v>0.357</v>
      </c>
      <c r="I1874" s="98">
        <v>0.357</v>
      </c>
    </row>
    <row r="1875" spans="1:9" ht="12.75" hidden="1" outlineLevel="4">
      <c r="A1875" s="85" t="s">
        <v>2828</v>
      </c>
      <c r="B1875" s="88" t="s">
        <v>2525</v>
      </c>
      <c r="C1875" s="88" t="s">
        <v>2526</v>
      </c>
      <c r="D1875" s="89">
        <v>2353</v>
      </c>
      <c r="F1875" s="98">
        <f t="shared" si="29"/>
        <v>2.353</v>
      </c>
      <c r="I1875" s="98">
        <v>2.353</v>
      </c>
    </row>
    <row r="1876" spans="1:9" ht="12.75" hidden="1" outlineLevel="4">
      <c r="A1876" s="85" t="s">
        <v>2829</v>
      </c>
      <c r="B1876" s="88" t="s">
        <v>4696</v>
      </c>
      <c r="C1876" s="88" t="s">
        <v>4697</v>
      </c>
      <c r="D1876" s="89">
        <v>9196</v>
      </c>
      <c r="F1876" s="98">
        <f t="shared" si="29"/>
        <v>9.196</v>
      </c>
      <c r="I1876" s="98">
        <v>9.196</v>
      </c>
    </row>
    <row r="1877" spans="1:9" ht="12.75" hidden="1" outlineLevel="4">
      <c r="A1877" s="85" t="s">
        <v>2830</v>
      </c>
      <c r="B1877" s="88" t="s">
        <v>2562</v>
      </c>
      <c r="C1877" s="88" t="s">
        <v>2563</v>
      </c>
      <c r="D1877" s="89">
        <v>9288</v>
      </c>
      <c r="F1877" s="98">
        <f t="shared" si="29"/>
        <v>9.288</v>
      </c>
      <c r="I1877" s="98">
        <v>9.288</v>
      </c>
    </row>
    <row r="1878" spans="1:9" ht="12.75" hidden="1" outlineLevel="4">
      <c r="A1878" s="85" t="s">
        <v>2831</v>
      </c>
      <c r="B1878" s="88" t="s">
        <v>2480</v>
      </c>
      <c r="C1878" s="88" t="s">
        <v>2481</v>
      </c>
      <c r="D1878" s="89">
        <v>-73904</v>
      </c>
      <c r="F1878" s="98">
        <f t="shared" si="29"/>
        <v>-73.904</v>
      </c>
      <c r="I1878" s="98">
        <v>-73.904</v>
      </c>
    </row>
    <row r="1879" spans="1:9" ht="12.75" hidden="1" outlineLevel="3" collapsed="1">
      <c r="A1879" s="85" t="s">
        <v>2398</v>
      </c>
      <c r="B1879" s="90" t="s">
        <v>2832</v>
      </c>
      <c r="C1879" s="90" t="s">
        <v>2833</v>
      </c>
      <c r="D1879" s="91">
        <v>7494</v>
      </c>
      <c r="F1879" s="98">
        <f t="shared" si="29"/>
        <v>7.494</v>
      </c>
      <c r="I1879" s="98">
        <v>7.494</v>
      </c>
    </row>
    <row r="1880" spans="1:9" ht="12.75" hidden="1" outlineLevel="4">
      <c r="A1880" s="85" t="s">
        <v>2834</v>
      </c>
      <c r="B1880" s="88" t="s">
        <v>2483</v>
      </c>
      <c r="C1880" s="88" t="s">
        <v>2484</v>
      </c>
      <c r="D1880" s="89">
        <v>146693</v>
      </c>
      <c r="F1880" s="98">
        <f t="shared" si="29"/>
        <v>146.693</v>
      </c>
      <c r="I1880" s="98">
        <v>146.693</v>
      </c>
    </row>
    <row r="1881" spans="1:9" ht="12.75" hidden="1" outlineLevel="4">
      <c r="A1881" s="85" t="s">
        <v>2835</v>
      </c>
      <c r="B1881" s="88" t="s">
        <v>2486</v>
      </c>
      <c r="C1881" s="88" t="s">
        <v>2487</v>
      </c>
      <c r="D1881" s="89">
        <v>29632</v>
      </c>
      <c r="F1881" s="98">
        <f t="shared" si="29"/>
        <v>29.632</v>
      </c>
      <c r="I1881" s="98">
        <v>29.632</v>
      </c>
    </row>
    <row r="1882" spans="1:9" ht="12.75" hidden="1" outlineLevel="4">
      <c r="A1882" s="85" t="s">
        <v>2836</v>
      </c>
      <c r="B1882" s="88" t="s">
        <v>4696</v>
      </c>
      <c r="C1882" s="88" t="s">
        <v>4697</v>
      </c>
      <c r="D1882" s="89">
        <v>5470</v>
      </c>
      <c r="F1882" s="98">
        <f t="shared" si="29"/>
        <v>5.47</v>
      </c>
      <c r="I1882" s="98">
        <v>5.47</v>
      </c>
    </row>
    <row r="1883" spans="1:9" ht="12.75" hidden="1" outlineLevel="4">
      <c r="A1883" s="85" t="s">
        <v>2837</v>
      </c>
      <c r="B1883" s="88" t="s">
        <v>2404</v>
      </c>
      <c r="C1883" s="88" t="s">
        <v>2405</v>
      </c>
      <c r="D1883" s="89">
        <v>11311</v>
      </c>
      <c r="F1883" s="98">
        <f t="shared" si="29"/>
        <v>11.311</v>
      </c>
      <c r="I1883" s="98">
        <v>11.311</v>
      </c>
    </row>
    <row r="1884" spans="1:9" ht="12.75" hidden="1" outlineLevel="4">
      <c r="A1884" s="85" t="s">
        <v>2838</v>
      </c>
      <c r="B1884" s="88" t="s">
        <v>2513</v>
      </c>
      <c r="C1884" s="88" t="s">
        <v>2514</v>
      </c>
      <c r="D1884" s="89">
        <v>1756</v>
      </c>
      <c r="F1884" s="98">
        <f t="shared" si="29"/>
        <v>1.756</v>
      </c>
      <c r="I1884" s="98">
        <v>1.756</v>
      </c>
    </row>
    <row r="1885" spans="1:9" ht="12.75" hidden="1" outlineLevel="3" collapsed="1">
      <c r="A1885" s="85" t="s">
        <v>2398</v>
      </c>
      <c r="B1885" s="90" t="s">
        <v>2839</v>
      </c>
      <c r="C1885" s="90" t="s">
        <v>2840</v>
      </c>
      <c r="D1885" s="91">
        <v>194862</v>
      </c>
      <c r="F1885" s="98">
        <f t="shared" si="29"/>
        <v>194.862</v>
      </c>
      <c r="I1885" s="98">
        <v>194.862</v>
      </c>
    </row>
    <row r="1886" spans="1:9" ht="12.75" hidden="1" outlineLevel="4">
      <c r="A1886" s="85" t="s">
        <v>2841</v>
      </c>
      <c r="B1886" s="88" t="s">
        <v>2404</v>
      </c>
      <c r="C1886" s="88" t="s">
        <v>2405</v>
      </c>
      <c r="D1886" s="89">
        <v>3615</v>
      </c>
      <c r="F1886" s="98">
        <f t="shared" si="29"/>
        <v>3.615</v>
      </c>
      <c r="I1886" s="98">
        <v>3.615</v>
      </c>
    </row>
    <row r="1887" spans="1:9" ht="12.75" hidden="1" outlineLevel="4">
      <c r="A1887" s="85" t="s">
        <v>2842</v>
      </c>
      <c r="B1887" s="88" t="s">
        <v>2513</v>
      </c>
      <c r="C1887" s="88" t="s">
        <v>2514</v>
      </c>
      <c r="D1887" s="89">
        <v>1158</v>
      </c>
      <c r="F1887" s="98">
        <f t="shared" si="29"/>
        <v>1.158</v>
      </c>
      <c r="I1887" s="98">
        <v>1.158</v>
      </c>
    </row>
    <row r="1888" spans="1:9" ht="12.75" hidden="1" outlineLevel="4">
      <c r="A1888" s="85" t="s">
        <v>2843</v>
      </c>
      <c r="B1888" s="88" t="s">
        <v>2483</v>
      </c>
      <c r="C1888" s="88" t="s">
        <v>2484</v>
      </c>
      <c r="D1888" s="89">
        <v>44986</v>
      </c>
      <c r="F1888" s="98">
        <f t="shared" si="29"/>
        <v>44.986</v>
      </c>
      <c r="I1888" s="98">
        <v>44.986</v>
      </c>
    </row>
    <row r="1889" spans="1:9" ht="12.75" hidden="1" outlineLevel="4">
      <c r="A1889" s="85" t="s">
        <v>2844</v>
      </c>
      <c r="B1889" s="88" t="s">
        <v>2486</v>
      </c>
      <c r="C1889" s="88" t="s">
        <v>2487</v>
      </c>
      <c r="D1889" s="89">
        <v>9087</v>
      </c>
      <c r="F1889" s="98">
        <f t="shared" si="29"/>
        <v>9.087</v>
      </c>
      <c r="I1889" s="98">
        <v>9.087</v>
      </c>
    </row>
    <row r="1890" spans="1:9" ht="12.75" hidden="1" outlineLevel="4">
      <c r="A1890" s="85" t="s">
        <v>2845</v>
      </c>
      <c r="B1890" s="88" t="s">
        <v>4696</v>
      </c>
      <c r="C1890" s="88" t="s">
        <v>4697</v>
      </c>
      <c r="D1890" s="89">
        <v>3609</v>
      </c>
      <c r="F1890" s="98">
        <f t="shared" si="29"/>
        <v>3.609</v>
      </c>
      <c r="I1890" s="98">
        <v>3.609</v>
      </c>
    </row>
    <row r="1891" spans="1:9" ht="12.75" hidden="1" outlineLevel="3" collapsed="1">
      <c r="A1891" s="85" t="s">
        <v>2398</v>
      </c>
      <c r="B1891" s="90" t="s">
        <v>2846</v>
      </c>
      <c r="C1891" s="90" t="s">
        <v>2847</v>
      </c>
      <c r="D1891" s="91">
        <v>62455</v>
      </c>
      <c r="F1891" s="98">
        <f t="shared" si="29"/>
        <v>62.455</v>
      </c>
      <c r="I1891" s="98">
        <v>62.455</v>
      </c>
    </row>
    <row r="1892" spans="1:9" ht="12.75" hidden="1" outlineLevel="4">
      <c r="A1892" s="85" t="s">
        <v>2848</v>
      </c>
      <c r="B1892" s="88" t="s">
        <v>2483</v>
      </c>
      <c r="C1892" s="88" t="s">
        <v>2484</v>
      </c>
      <c r="D1892" s="89">
        <v>330724</v>
      </c>
      <c r="F1892" s="98">
        <f t="shared" si="29"/>
        <v>330.724</v>
      </c>
      <c r="I1892" s="98">
        <v>330.724</v>
      </c>
    </row>
    <row r="1893" spans="1:9" ht="12.75" hidden="1" outlineLevel="4">
      <c r="A1893" s="85" t="s">
        <v>2849</v>
      </c>
      <c r="B1893" s="88" t="s">
        <v>318</v>
      </c>
      <c r="C1893" s="88" t="s">
        <v>319</v>
      </c>
      <c r="D1893" s="89">
        <v>2936</v>
      </c>
      <c r="F1893" s="98">
        <f t="shared" si="29"/>
        <v>2.936</v>
      </c>
      <c r="I1893" s="98">
        <v>2.936</v>
      </c>
    </row>
    <row r="1894" spans="1:9" ht="12.75" hidden="1" outlineLevel="4">
      <c r="A1894" s="85" t="s">
        <v>2850</v>
      </c>
      <c r="B1894" s="88" t="s">
        <v>2486</v>
      </c>
      <c r="C1894" s="88" t="s">
        <v>2487</v>
      </c>
      <c r="D1894" s="89">
        <v>67400</v>
      </c>
      <c r="F1894" s="98">
        <f t="shared" si="29"/>
        <v>67.4</v>
      </c>
      <c r="I1894" s="98">
        <v>67.4</v>
      </c>
    </row>
    <row r="1895" spans="1:9" ht="12.75" hidden="1" outlineLevel="4">
      <c r="A1895" s="85" t="s">
        <v>2851</v>
      </c>
      <c r="B1895" s="88" t="s">
        <v>2407</v>
      </c>
      <c r="C1895" s="88" t="s">
        <v>2408</v>
      </c>
      <c r="D1895" s="89">
        <v>-324</v>
      </c>
      <c r="F1895" s="98">
        <f t="shared" si="29"/>
        <v>-0.324</v>
      </c>
      <c r="I1895" s="98">
        <v>-0.324</v>
      </c>
    </row>
    <row r="1896" spans="1:9" ht="12.75" hidden="1" outlineLevel="4">
      <c r="A1896" s="85" t="s">
        <v>2852</v>
      </c>
      <c r="B1896" s="88" t="s">
        <v>2410</v>
      </c>
      <c r="C1896" s="88" t="s">
        <v>2411</v>
      </c>
      <c r="D1896" s="89">
        <v>683</v>
      </c>
      <c r="F1896" s="98">
        <f t="shared" si="29"/>
        <v>0.683</v>
      </c>
      <c r="I1896" s="98">
        <v>0.683</v>
      </c>
    </row>
    <row r="1897" spans="1:9" ht="12.75" hidden="1" outlineLevel="4">
      <c r="A1897" s="85" t="s">
        <v>2853</v>
      </c>
      <c r="B1897" s="88" t="s">
        <v>2413</v>
      </c>
      <c r="C1897" s="88" t="s">
        <v>2414</v>
      </c>
      <c r="D1897" s="89">
        <v>-1637</v>
      </c>
      <c r="F1897" s="98">
        <f t="shared" si="29"/>
        <v>-1.637</v>
      </c>
      <c r="I1897" s="98">
        <v>-1.637</v>
      </c>
    </row>
    <row r="1898" spans="1:9" ht="12.75" hidden="1" outlineLevel="4">
      <c r="A1898" s="85" t="s">
        <v>2854</v>
      </c>
      <c r="B1898" s="88" t="s">
        <v>3159</v>
      </c>
      <c r="C1898" s="88" t="s">
        <v>3160</v>
      </c>
      <c r="D1898" s="89">
        <v>2442</v>
      </c>
      <c r="F1898" s="98">
        <f t="shared" si="29"/>
        <v>2.442</v>
      </c>
      <c r="I1898" s="98">
        <v>2.442</v>
      </c>
    </row>
    <row r="1899" spans="1:9" ht="12.75" hidden="1" outlineLevel="4">
      <c r="A1899" s="85" t="s">
        <v>2855</v>
      </c>
      <c r="B1899" s="88" t="s">
        <v>2575</v>
      </c>
      <c r="C1899" s="88" t="s">
        <v>2576</v>
      </c>
      <c r="D1899" s="89">
        <v>229</v>
      </c>
      <c r="F1899" s="98">
        <f t="shared" si="29"/>
        <v>0.229</v>
      </c>
      <c r="I1899" s="98">
        <v>0.229</v>
      </c>
    </row>
    <row r="1900" spans="1:9" ht="12.75" hidden="1" outlineLevel="4">
      <c r="A1900" s="85" t="s">
        <v>2856</v>
      </c>
      <c r="B1900" s="88" t="s">
        <v>2857</v>
      </c>
      <c r="C1900" s="88" t="s">
        <v>4990</v>
      </c>
      <c r="D1900" s="89">
        <v>70</v>
      </c>
      <c r="F1900" s="98">
        <f t="shared" si="29"/>
        <v>0.07</v>
      </c>
      <c r="I1900" s="98">
        <v>0.07</v>
      </c>
    </row>
    <row r="1901" spans="1:9" ht="12.75" hidden="1" outlineLevel="4">
      <c r="A1901" s="85" t="s">
        <v>4991</v>
      </c>
      <c r="B1901" s="88" t="s">
        <v>2813</v>
      </c>
      <c r="C1901" s="88" t="s">
        <v>2814</v>
      </c>
      <c r="D1901" s="89">
        <v>112</v>
      </c>
      <c r="F1901" s="98">
        <f t="shared" si="29"/>
        <v>0.112</v>
      </c>
      <c r="I1901" s="98">
        <v>0.112</v>
      </c>
    </row>
    <row r="1902" spans="1:9" ht="12.75" hidden="1" outlineLevel="4">
      <c r="A1902" s="85" t="s">
        <v>4992</v>
      </c>
      <c r="B1902" s="88" t="s">
        <v>2396</v>
      </c>
      <c r="C1902" s="88" t="s">
        <v>2397</v>
      </c>
      <c r="D1902" s="89">
        <v>1673</v>
      </c>
      <c r="F1902" s="98">
        <f t="shared" si="29"/>
        <v>1.673</v>
      </c>
      <c r="I1902" s="98">
        <v>1.673</v>
      </c>
    </row>
    <row r="1903" spans="1:9" ht="12.75" hidden="1" outlineLevel="4">
      <c r="A1903" s="85" t="s">
        <v>4993</v>
      </c>
      <c r="B1903" s="88" t="s">
        <v>2690</v>
      </c>
      <c r="C1903" s="88" t="s">
        <v>2691</v>
      </c>
      <c r="D1903" s="89">
        <v>467</v>
      </c>
      <c r="F1903" s="98">
        <f t="shared" si="29"/>
        <v>0.467</v>
      </c>
      <c r="I1903" s="98">
        <v>0.467</v>
      </c>
    </row>
    <row r="1904" spans="1:9" ht="12.75" hidden="1" outlineLevel="4">
      <c r="A1904" s="85" t="s">
        <v>4994</v>
      </c>
      <c r="B1904" s="88" t="s">
        <v>2504</v>
      </c>
      <c r="C1904" s="88" t="s">
        <v>2505</v>
      </c>
      <c r="D1904" s="89">
        <v>1600</v>
      </c>
      <c r="F1904" s="98">
        <f t="shared" si="29"/>
        <v>1.6</v>
      </c>
      <c r="I1904" s="98">
        <v>1.6</v>
      </c>
    </row>
    <row r="1905" spans="1:9" ht="12.75" hidden="1" outlineLevel="4">
      <c r="A1905" s="85" t="s">
        <v>4995</v>
      </c>
      <c r="B1905" s="88" t="s">
        <v>2756</v>
      </c>
      <c r="C1905" s="88" t="s">
        <v>2757</v>
      </c>
      <c r="D1905" s="89">
        <v>72</v>
      </c>
      <c r="F1905" s="98">
        <f t="shared" si="29"/>
        <v>0.072</v>
      </c>
      <c r="I1905" s="98">
        <v>0.072</v>
      </c>
    </row>
    <row r="1906" spans="1:9" ht="12.75" hidden="1" outlineLevel="4">
      <c r="A1906" s="85" t="s">
        <v>4996</v>
      </c>
      <c r="B1906" s="88" t="s">
        <v>2759</v>
      </c>
      <c r="C1906" s="88" t="s">
        <v>2760</v>
      </c>
      <c r="D1906" s="89">
        <v>935</v>
      </c>
      <c r="F1906" s="98">
        <f t="shared" si="29"/>
        <v>0.935</v>
      </c>
      <c r="I1906" s="98">
        <v>0.935</v>
      </c>
    </row>
    <row r="1907" spans="1:9" ht="12.75" hidden="1" outlineLevel="4">
      <c r="A1907" s="85" t="s">
        <v>4997</v>
      </c>
      <c r="B1907" s="88" t="s">
        <v>2584</v>
      </c>
      <c r="C1907" s="88" t="s">
        <v>2585</v>
      </c>
      <c r="D1907" s="89">
        <v>107</v>
      </c>
      <c r="F1907" s="98">
        <f t="shared" si="29"/>
        <v>0.107</v>
      </c>
      <c r="I1907" s="98">
        <v>0.107</v>
      </c>
    </row>
    <row r="1908" spans="1:9" ht="12.75" hidden="1" outlineLevel="4">
      <c r="A1908" s="85" t="s">
        <v>4998</v>
      </c>
      <c r="B1908" s="88" t="s">
        <v>2507</v>
      </c>
      <c r="C1908" s="88" t="s">
        <v>2508</v>
      </c>
      <c r="D1908" s="89">
        <v>1323</v>
      </c>
      <c r="F1908" s="98">
        <f t="shared" si="29"/>
        <v>1.323</v>
      </c>
      <c r="I1908" s="98">
        <v>1.323</v>
      </c>
    </row>
    <row r="1909" spans="1:9" ht="12.75" hidden="1" outlineLevel="4">
      <c r="A1909" s="85" t="s">
        <v>4999</v>
      </c>
      <c r="B1909" s="88" t="s">
        <v>2513</v>
      </c>
      <c r="C1909" s="88" t="s">
        <v>2514</v>
      </c>
      <c r="D1909" s="89">
        <v>5157</v>
      </c>
      <c r="F1909" s="98">
        <f t="shared" si="29"/>
        <v>5.157</v>
      </c>
      <c r="I1909" s="98">
        <v>5.157</v>
      </c>
    </row>
    <row r="1910" spans="1:9" ht="12.75" hidden="1" outlineLevel="4">
      <c r="A1910" s="85" t="s">
        <v>5000</v>
      </c>
      <c r="B1910" s="88" t="s">
        <v>2516</v>
      </c>
      <c r="C1910" s="88" t="s">
        <v>2517</v>
      </c>
      <c r="D1910" s="89">
        <v>1079</v>
      </c>
      <c r="F1910" s="98">
        <f t="shared" si="29"/>
        <v>1.079</v>
      </c>
      <c r="I1910" s="98">
        <v>1.079</v>
      </c>
    </row>
    <row r="1911" spans="1:9" ht="12.75" hidden="1" outlineLevel="4">
      <c r="A1911" s="85" t="s">
        <v>5001</v>
      </c>
      <c r="B1911" s="88" t="s">
        <v>2440</v>
      </c>
      <c r="C1911" s="88" t="s">
        <v>2441</v>
      </c>
      <c r="D1911" s="89">
        <v>4180</v>
      </c>
      <c r="F1911" s="98">
        <f t="shared" si="29"/>
        <v>4.18</v>
      </c>
      <c r="I1911" s="98">
        <v>4.18</v>
      </c>
    </row>
    <row r="1912" spans="1:9" ht="12.75" hidden="1" outlineLevel="4">
      <c r="A1912" s="85" t="s">
        <v>5002</v>
      </c>
      <c r="B1912" s="88" t="s">
        <v>2519</v>
      </c>
      <c r="C1912" s="88" t="s">
        <v>2520</v>
      </c>
      <c r="D1912" s="89">
        <v>23337</v>
      </c>
      <c r="F1912" s="98">
        <f t="shared" si="29"/>
        <v>23.337</v>
      </c>
      <c r="I1912" s="98">
        <v>23.337</v>
      </c>
    </row>
    <row r="1913" spans="1:9" ht="12.75" hidden="1" outlineLevel="4">
      <c r="A1913" s="85" t="s">
        <v>5003</v>
      </c>
      <c r="B1913" s="88" t="s">
        <v>2525</v>
      </c>
      <c r="C1913" s="88" t="s">
        <v>2526</v>
      </c>
      <c r="D1913" s="89">
        <v>19489</v>
      </c>
      <c r="F1913" s="98">
        <f t="shared" si="29"/>
        <v>19.489</v>
      </c>
      <c r="I1913" s="98">
        <v>19.489</v>
      </c>
    </row>
    <row r="1914" spans="1:9" ht="12.75" hidden="1" outlineLevel="4">
      <c r="A1914" s="85" t="s">
        <v>5004</v>
      </c>
      <c r="B1914" s="88" t="s">
        <v>4696</v>
      </c>
      <c r="C1914" s="88" t="s">
        <v>4697</v>
      </c>
      <c r="D1914" s="89">
        <v>16066</v>
      </c>
      <c r="F1914" s="98">
        <f t="shared" si="29"/>
        <v>16.066</v>
      </c>
      <c r="I1914" s="98">
        <v>16.066</v>
      </c>
    </row>
    <row r="1915" spans="1:9" ht="12.75" hidden="1" outlineLevel="4">
      <c r="A1915" s="85" t="s">
        <v>5005</v>
      </c>
      <c r="B1915" s="88" t="s">
        <v>4699</v>
      </c>
      <c r="C1915" s="88" t="s">
        <v>4700</v>
      </c>
      <c r="D1915" s="89">
        <v>888</v>
      </c>
      <c r="F1915" s="98">
        <f t="shared" si="29"/>
        <v>0.888</v>
      </c>
      <c r="I1915" s="98">
        <v>0.888</v>
      </c>
    </row>
    <row r="1916" spans="1:9" ht="12.75" hidden="1" outlineLevel="4">
      <c r="A1916" s="85" t="s">
        <v>5006</v>
      </c>
      <c r="B1916" s="88" t="s">
        <v>4702</v>
      </c>
      <c r="C1916" s="88" t="s">
        <v>4703</v>
      </c>
      <c r="D1916" s="89">
        <v>1685</v>
      </c>
      <c r="F1916" s="98">
        <f t="shared" si="29"/>
        <v>1.685</v>
      </c>
      <c r="I1916" s="98">
        <v>1.685</v>
      </c>
    </row>
    <row r="1917" spans="1:9" ht="12.75" hidden="1" outlineLevel="4">
      <c r="A1917" s="85" t="s">
        <v>5007</v>
      </c>
      <c r="B1917" s="88" t="s">
        <v>5008</v>
      </c>
      <c r="C1917" s="88" t="s">
        <v>5009</v>
      </c>
      <c r="D1917" s="89">
        <v>-59949</v>
      </c>
      <c r="F1917" s="98">
        <f t="shared" si="29"/>
        <v>-59.949</v>
      </c>
      <c r="I1917" s="98">
        <v>-59.949</v>
      </c>
    </row>
    <row r="1918" spans="1:9" ht="12.75" hidden="1" outlineLevel="4">
      <c r="A1918" s="85" t="s">
        <v>5010</v>
      </c>
      <c r="B1918" s="88" t="s">
        <v>2477</v>
      </c>
      <c r="C1918" s="88" t="s">
        <v>2478</v>
      </c>
      <c r="D1918" s="89">
        <v>-424835</v>
      </c>
      <c r="F1918" s="98">
        <f t="shared" si="29"/>
        <v>-424.835</v>
      </c>
      <c r="I1918" s="98">
        <v>-424.835</v>
      </c>
    </row>
    <row r="1919" spans="1:9" ht="12.75" hidden="1" outlineLevel="4">
      <c r="A1919" s="85" t="s">
        <v>5011</v>
      </c>
      <c r="B1919" s="88" t="s">
        <v>2480</v>
      </c>
      <c r="C1919" s="88" t="s">
        <v>2481</v>
      </c>
      <c r="D1919" s="89">
        <v>-1422</v>
      </c>
      <c r="F1919" s="98">
        <f t="shared" si="29"/>
        <v>-1.422</v>
      </c>
      <c r="I1919" s="98">
        <v>-1.422</v>
      </c>
    </row>
    <row r="1920" spans="1:9" ht="12.75" hidden="1" outlineLevel="4">
      <c r="A1920" s="85" t="s">
        <v>5012</v>
      </c>
      <c r="B1920" s="88" t="s">
        <v>2404</v>
      </c>
      <c r="C1920" s="88" t="s">
        <v>2405</v>
      </c>
      <c r="D1920" s="89">
        <v>25267</v>
      </c>
      <c r="F1920" s="98">
        <f t="shared" si="29"/>
        <v>25.267</v>
      </c>
      <c r="I1920" s="98">
        <v>25.267</v>
      </c>
    </row>
    <row r="1921" spans="1:9" ht="12.75" hidden="1" outlineLevel="4">
      <c r="A1921" s="85" t="s">
        <v>5013</v>
      </c>
      <c r="B1921" s="88" t="s">
        <v>3156</v>
      </c>
      <c r="C1921" s="88" t="s">
        <v>3157</v>
      </c>
      <c r="D1921" s="89">
        <v>221</v>
      </c>
      <c r="F1921" s="98">
        <f t="shared" si="29"/>
        <v>0.221</v>
      </c>
      <c r="I1921" s="98">
        <v>0.221</v>
      </c>
    </row>
    <row r="1922" spans="1:9" ht="12.75" hidden="1" outlineLevel="4">
      <c r="A1922" s="85" t="s">
        <v>5014</v>
      </c>
      <c r="B1922" s="88" t="s">
        <v>2489</v>
      </c>
      <c r="C1922" s="88" t="s">
        <v>2490</v>
      </c>
      <c r="D1922" s="89">
        <v>133</v>
      </c>
      <c r="F1922" s="98">
        <f t="shared" si="29"/>
        <v>0.133</v>
      </c>
      <c r="I1922" s="98">
        <v>0.133</v>
      </c>
    </row>
    <row r="1923" spans="1:9" ht="12.75" hidden="1" outlineLevel="4">
      <c r="A1923" s="85" t="s">
        <v>5015</v>
      </c>
      <c r="B1923" s="88" t="s">
        <v>2704</v>
      </c>
      <c r="C1923" s="88" t="s">
        <v>2705</v>
      </c>
      <c r="D1923" s="89">
        <v>649</v>
      </c>
      <c r="F1923" s="98">
        <f t="shared" si="29"/>
        <v>0.649</v>
      </c>
      <c r="I1923" s="98">
        <v>0.649</v>
      </c>
    </row>
    <row r="1924" spans="1:9" ht="12.75" hidden="1" outlineLevel="4">
      <c r="A1924" s="85" t="s">
        <v>5016</v>
      </c>
      <c r="B1924" s="88" t="s">
        <v>2416</v>
      </c>
      <c r="C1924" s="88" t="s">
        <v>2417</v>
      </c>
      <c r="D1924" s="89">
        <v>836</v>
      </c>
      <c r="F1924" s="98">
        <f t="shared" si="29"/>
        <v>0.836</v>
      </c>
      <c r="I1924" s="98">
        <v>0.836</v>
      </c>
    </row>
    <row r="1925" spans="1:9" ht="12.75" hidden="1" outlineLevel="4">
      <c r="A1925" s="85" t="s">
        <v>5017</v>
      </c>
      <c r="B1925" s="88" t="s">
        <v>2607</v>
      </c>
      <c r="C1925" s="88" t="s">
        <v>2608</v>
      </c>
      <c r="D1925" s="89">
        <v>336</v>
      </c>
      <c r="F1925" s="98">
        <f t="shared" si="29"/>
        <v>0.336</v>
      </c>
      <c r="I1925" s="98">
        <v>0.336</v>
      </c>
    </row>
    <row r="1926" spans="1:9" ht="12.75" hidden="1" outlineLevel="4">
      <c r="A1926" s="85" t="s">
        <v>5018</v>
      </c>
      <c r="B1926" s="88" t="s">
        <v>2578</v>
      </c>
      <c r="C1926" s="88" t="s">
        <v>2579</v>
      </c>
      <c r="D1926" s="89">
        <v>58</v>
      </c>
      <c r="F1926" s="98">
        <f aca="true" t="shared" si="30" ref="F1926:F1989">D1926/1000</f>
        <v>0.058</v>
      </c>
      <c r="I1926" s="98">
        <v>0.058</v>
      </c>
    </row>
    <row r="1927" spans="1:9" ht="12.75" hidden="1" outlineLevel="4">
      <c r="A1927" s="85" t="s">
        <v>5019</v>
      </c>
      <c r="B1927" s="88" t="s">
        <v>2419</v>
      </c>
      <c r="C1927" s="88" t="s">
        <v>2420</v>
      </c>
      <c r="D1927" s="89">
        <v>952</v>
      </c>
      <c r="F1927" s="98">
        <f t="shared" si="30"/>
        <v>0.952</v>
      </c>
      <c r="I1927" s="98">
        <v>0.952</v>
      </c>
    </row>
    <row r="1928" spans="1:9" ht="12.75" hidden="1" outlineLevel="4">
      <c r="A1928" s="85" t="s">
        <v>5020</v>
      </c>
      <c r="B1928" s="88" t="s">
        <v>2581</v>
      </c>
      <c r="C1928" s="88" t="s">
        <v>2582</v>
      </c>
      <c r="D1928" s="89">
        <v>58</v>
      </c>
      <c r="F1928" s="98">
        <f t="shared" si="30"/>
        <v>0.058</v>
      </c>
      <c r="I1928" s="98">
        <v>0.058</v>
      </c>
    </row>
    <row r="1929" spans="1:9" ht="12.75" hidden="1" outlineLevel="4">
      <c r="A1929" s="85" t="s">
        <v>5021</v>
      </c>
      <c r="B1929" s="88" t="s">
        <v>2422</v>
      </c>
      <c r="C1929" s="88" t="s">
        <v>2423</v>
      </c>
      <c r="D1929" s="89">
        <v>1296</v>
      </c>
      <c r="F1929" s="98">
        <f t="shared" si="30"/>
        <v>1.296</v>
      </c>
      <c r="I1929" s="98">
        <v>1.296</v>
      </c>
    </row>
    <row r="1930" spans="1:9" ht="12.75" hidden="1" outlineLevel="4">
      <c r="A1930" s="85" t="s">
        <v>5022</v>
      </c>
      <c r="B1930" s="88" t="s">
        <v>2501</v>
      </c>
      <c r="C1930" s="88" t="s">
        <v>2502</v>
      </c>
      <c r="D1930" s="89">
        <v>224</v>
      </c>
      <c r="F1930" s="98">
        <f t="shared" si="30"/>
        <v>0.224</v>
      </c>
      <c r="I1930" s="98">
        <v>0.224</v>
      </c>
    </row>
    <row r="1931" spans="1:9" ht="12.75" hidden="1" outlineLevel="4">
      <c r="A1931" s="85" t="s">
        <v>5023</v>
      </c>
      <c r="B1931" s="88" t="s">
        <v>245</v>
      </c>
      <c r="C1931" s="88" t="s">
        <v>246</v>
      </c>
      <c r="D1931" s="89">
        <v>47</v>
      </c>
      <c r="F1931" s="98">
        <f t="shared" si="30"/>
        <v>0.047</v>
      </c>
      <c r="I1931" s="98">
        <v>0.047</v>
      </c>
    </row>
    <row r="1932" spans="1:9" ht="12.75" hidden="1" outlineLevel="4">
      <c r="A1932" s="85" t="s">
        <v>5024</v>
      </c>
      <c r="B1932" s="88" t="s">
        <v>2431</v>
      </c>
      <c r="C1932" s="88" t="s">
        <v>2432</v>
      </c>
      <c r="D1932" s="89">
        <v>1263</v>
      </c>
      <c r="F1932" s="98">
        <f t="shared" si="30"/>
        <v>1.263</v>
      </c>
      <c r="I1932" s="98">
        <v>1.263</v>
      </c>
    </row>
    <row r="1933" spans="1:9" ht="12.75" hidden="1" outlineLevel="4">
      <c r="A1933" s="85" t="s">
        <v>5025</v>
      </c>
      <c r="B1933" s="88" t="s">
        <v>2510</v>
      </c>
      <c r="C1933" s="88" t="s">
        <v>2511</v>
      </c>
      <c r="D1933" s="89">
        <v>2525</v>
      </c>
      <c r="F1933" s="98">
        <f t="shared" si="30"/>
        <v>2.525</v>
      </c>
      <c r="I1933" s="98">
        <v>2.525</v>
      </c>
    </row>
    <row r="1934" spans="1:9" ht="12.75" hidden="1" outlineLevel="4">
      <c r="A1934" s="85" t="s">
        <v>5026</v>
      </c>
      <c r="B1934" s="88" t="s">
        <v>2434</v>
      </c>
      <c r="C1934" s="88" t="s">
        <v>2435</v>
      </c>
      <c r="D1934" s="89">
        <v>2842</v>
      </c>
      <c r="F1934" s="98">
        <f t="shared" si="30"/>
        <v>2.842</v>
      </c>
      <c r="I1934" s="98">
        <v>2.842</v>
      </c>
    </row>
    <row r="1935" spans="1:9" ht="12.75" hidden="1" outlineLevel="4">
      <c r="A1935" s="85" t="s">
        <v>5027</v>
      </c>
      <c r="B1935" s="88" t="s">
        <v>4957</v>
      </c>
      <c r="C1935" s="88" t="s">
        <v>4958</v>
      </c>
      <c r="D1935" s="89">
        <v>182952</v>
      </c>
      <c r="F1935" s="98">
        <f t="shared" si="30"/>
        <v>182.952</v>
      </c>
      <c r="I1935" s="98">
        <v>182.952</v>
      </c>
    </row>
    <row r="1936" spans="1:9" ht="12.75" hidden="1" outlineLevel="4">
      <c r="A1936" s="85" t="s">
        <v>5028</v>
      </c>
      <c r="B1936" s="88" t="s">
        <v>2437</v>
      </c>
      <c r="C1936" s="88" t="s">
        <v>2438</v>
      </c>
      <c r="D1936" s="89">
        <v>2482</v>
      </c>
      <c r="F1936" s="98">
        <f t="shared" si="30"/>
        <v>2.482</v>
      </c>
      <c r="I1936" s="98">
        <v>2.482</v>
      </c>
    </row>
    <row r="1937" spans="1:9" ht="12.75" hidden="1" outlineLevel="4">
      <c r="A1937" s="85" t="s">
        <v>5029</v>
      </c>
      <c r="B1937" s="88" t="s">
        <v>2443</v>
      </c>
      <c r="C1937" s="88" t="s">
        <v>4691</v>
      </c>
      <c r="D1937" s="89">
        <v>5082</v>
      </c>
      <c r="F1937" s="98">
        <f t="shared" si="30"/>
        <v>5.082</v>
      </c>
      <c r="I1937" s="98">
        <v>5.082</v>
      </c>
    </row>
    <row r="1938" spans="1:9" ht="12.75" hidden="1" outlineLevel="4">
      <c r="A1938" s="85" t="s">
        <v>5030</v>
      </c>
      <c r="B1938" s="88" t="s">
        <v>4693</v>
      </c>
      <c r="C1938" s="88" t="s">
        <v>4694</v>
      </c>
      <c r="D1938" s="89">
        <v>18654</v>
      </c>
      <c r="F1938" s="98">
        <f t="shared" si="30"/>
        <v>18.654</v>
      </c>
      <c r="I1938" s="98">
        <v>18.654</v>
      </c>
    </row>
    <row r="1939" spans="1:9" ht="12.75" hidden="1" outlineLevel="4">
      <c r="A1939" s="85" t="s">
        <v>5031</v>
      </c>
      <c r="B1939" s="88" t="s">
        <v>5032</v>
      </c>
      <c r="C1939" s="88" t="s">
        <v>5033</v>
      </c>
      <c r="D1939" s="89">
        <v>-242000</v>
      </c>
      <c r="F1939" s="98">
        <f t="shared" si="30"/>
        <v>-242</v>
      </c>
      <c r="I1939" s="98">
        <v>-242</v>
      </c>
    </row>
    <row r="1940" spans="1:9" ht="12.75" hidden="1" outlineLevel="3" collapsed="1">
      <c r="A1940" s="85" t="s">
        <v>2398</v>
      </c>
      <c r="B1940" s="90" t="s">
        <v>5034</v>
      </c>
      <c r="C1940" s="90" t="s">
        <v>5035</v>
      </c>
      <c r="D1940" s="91">
        <v>-1636</v>
      </c>
      <c r="F1940" s="98">
        <f t="shared" si="30"/>
        <v>-1.636</v>
      </c>
      <c r="I1940" s="98">
        <v>-1.636</v>
      </c>
    </row>
    <row r="1941" spans="1:9" ht="12.75" outlineLevel="2" collapsed="1">
      <c r="A1941" s="85" t="s">
        <v>2401</v>
      </c>
      <c r="B1941" s="90" t="s">
        <v>5036</v>
      </c>
      <c r="C1941" s="90" t="s">
        <v>2224</v>
      </c>
      <c r="D1941" s="91">
        <v>263177</v>
      </c>
      <c r="F1941" s="98">
        <f t="shared" si="30"/>
        <v>263.177</v>
      </c>
      <c r="I1941" s="98">
        <v>263.177</v>
      </c>
    </row>
    <row r="1942" spans="1:9" s="94" customFormat="1" ht="12.75" outlineLevel="1">
      <c r="A1942" s="85" t="s">
        <v>766</v>
      </c>
      <c r="B1942" s="92" t="s">
        <v>5923</v>
      </c>
      <c r="C1942" s="92" t="s">
        <v>4258</v>
      </c>
      <c r="D1942" s="93">
        <v>-4129081</v>
      </c>
      <c r="F1942" s="98">
        <f t="shared" si="30"/>
        <v>-4129.081</v>
      </c>
      <c r="H1942" s="94" t="s">
        <v>4917</v>
      </c>
      <c r="I1942" s="98">
        <v>-4129.081</v>
      </c>
    </row>
    <row r="1943" spans="1:9" ht="12.75" hidden="1" outlineLevel="4">
      <c r="A1943" s="85" t="s">
        <v>5037</v>
      </c>
      <c r="B1943" s="88" t="s">
        <v>2534</v>
      </c>
      <c r="C1943" s="88" t="s">
        <v>2535</v>
      </c>
      <c r="D1943" s="89">
        <v>70000</v>
      </c>
      <c r="F1943" s="98">
        <f t="shared" si="30"/>
        <v>70</v>
      </c>
      <c r="I1943" s="98">
        <v>70</v>
      </c>
    </row>
    <row r="1944" spans="1:9" ht="12.75" hidden="1" outlineLevel="3" collapsed="1">
      <c r="A1944" s="85" t="s">
        <v>2398</v>
      </c>
      <c r="B1944" s="90" t="s">
        <v>5038</v>
      </c>
      <c r="C1944" s="90" t="s">
        <v>2371</v>
      </c>
      <c r="D1944" s="91">
        <v>70000</v>
      </c>
      <c r="F1944" s="98">
        <f t="shared" si="30"/>
        <v>70</v>
      </c>
      <c r="I1944" s="98">
        <v>70</v>
      </c>
    </row>
    <row r="1945" spans="1:9" ht="12.75" hidden="1" outlineLevel="4">
      <c r="A1945" s="85" t="s">
        <v>5039</v>
      </c>
      <c r="B1945" s="88" t="s">
        <v>2404</v>
      </c>
      <c r="C1945" s="88" t="s">
        <v>2405</v>
      </c>
      <c r="D1945" s="89">
        <v>98017</v>
      </c>
      <c r="F1945" s="98">
        <f t="shared" si="30"/>
        <v>98.017</v>
      </c>
      <c r="I1945" s="98">
        <v>98.017</v>
      </c>
    </row>
    <row r="1946" spans="1:9" ht="12.75" hidden="1" outlineLevel="4">
      <c r="A1946" s="85" t="s">
        <v>5040</v>
      </c>
      <c r="B1946" s="88" t="s">
        <v>2773</v>
      </c>
      <c r="C1946" s="88" t="s">
        <v>2774</v>
      </c>
      <c r="D1946" s="89">
        <v>13090</v>
      </c>
      <c r="F1946" s="98">
        <f t="shared" si="30"/>
        <v>13.09</v>
      </c>
      <c r="I1946" s="98">
        <v>13.09</v>
      </c>
    </row>
    <row r="1947" spans="1:9" ht="12.75" hidden="1" outlineLevel="4">
      <c r="A1947" s="85" t="s">
        <v>5041</v>
      </c>
      <c r="B1947" s="88" t="s">
        <v>470</v>
      </c>
      <c r="C1947" s="88" t="s">
        <v>471</v>
      </c>
      <c r="D1947" s="89">
        <v>2230</v>
      </c>
      <c r="F1947" s="98">
        <f t="shared" si="30"/>
        <v>2.23</v>
      </c>
      <c r="I1947" s="98">
        <v>2.23</v>
      </c>
    </row>
    <row r="1948" spans="1:9" ht="12.75" hidden="1" outlineLevel="4">
      <c r="A1948" s="85" t="s">
        <v>5042</v>
      </c>
      <c r="B1948" s="88" t="s">
        <v>2572</v>
      </c>
      <c r="C1948" s="88" t="s">
        <v>2573</v>
      </c>
      <c r="D1948" s="89">
        <v>2500</v>
      </c>
      <c r="F1948" s="98">
        <f t="shared" si="30"/>
        <v>2.5</v>
      </c>
      <c r="I1948" s="98">
        <v>2.5</v>
      </c>
    </row>
    <row r="1949" spans="1:9" ht="12.75" hidden="1" outlineLevel="4">
      <c r="A1949" s="85" t="s">
        <v>5043</v>
      </c>
      <c r="B1949" s="88" t="s">
        <v>616</v>
      </c>
      <c r="C1949" s="88" t="s">
        <v>617</v>
      </c>
      <c r="D1949" s="89">
        <v>14300</v>
      </c>
      <c r="F1949" s="98">
        <f t="shared" si="30"/>
        <v>14.3</v>
      </c>
      <c r="I1949" s="98">
        <v>14.3</v>
      </c>
    </row>
    <row r="1950" spans="1:9" ht="12.75" hidden="1" outlineLevel="4">
      <c r="A1950" s="85" t="s">
        <v>5044</v>
      </c>
      <c r="B1950" s="88" t="s">
        <v>6360</v>
      </c>
      <c r="C1950" s="88" t="s">
        <v>6361</v>
      </c>
      <c r="D1950" s="89">
        <v>22053</v>
      </c>
      <c r="F1950" s="98">
        <f t="shared" si="30"/>
        <v>22.053</v>
      </c>
      <c r="I1950" s="98">
        <v>22.053</v>
      </c>
    </row>
    <row r="1951" spans="1:9" ht="12.75" hidden="1" outlineLevel="4">
      <c r="A1951" s="85" t="s">
        <v>5045</v>
      </c>
      <c r="B1951" s="88" t="s">
        <v>5046</v>
      </c>
      <c r="C1951" s="88" t="s">
        <v>5047</v>
      </c>
      <c r="D1951" s="89">
        <v>1000</v>
      </c>
      <c r="F1951" s="98">
        <f t="shared" si="30"/>
        <v>1</v>
      </c>
      <c r="I1951" s="98">
        <v>1</v>
      </c>
    </row>
    <row r="1952" spans="1:9" ht="12.75" hidden="1" outlineLevel="4">
      <c r="A1952" s="85" t="s">
        <v>5048</v>
      </c>
      <c r="B1952" s="88" t="s">
        <v>2645</v>
      </c>
      <c r="C1952" s="88" t="s">
        <v>2646</v>
      </c>
      <c r="D1952" s="89">
        <v>174</v>
      </c>
      <c r="F1952" s="98">
        <f t="shared" si="30"/>
        <v>0.174</v>
      </c>
      <c r="I1952" s="98">
        <v>0.174</v>
      </c>
    </row>
    <row r="1953" spans="1:9" ht="12.75" hidden="1" outlineLevel="4">
      <c r="A1953" s="85" t="s">
        <v>5049</v>
      </c>
      <c r="B1953" s="88" t="s">
        <v>2489</v>
      </c>
      <c r="C1953" s="88" t="s">
        <v>2490</v>
      </c>
      <c r="D1953" s="89">
        <v>511</v>
      </c>
      <c r="F1953" s="98">
        <f t="shared" si="30"/>
        <v>0.511</v>
      </c>
      <c r="I1953" s="98">
        <v>0.511</v>
      </c>
    </row>
    <row r="1954" spans="1:9" ht="12.75" hidden="1" outlineLevel="4">
      <c r="A1954" s="85" t="s">
        <v>5050</v>
      </c>
      <c r="B1954" s="88" t="s">
        <v>5116</v>
      </c>
      <c r="C1954" s="88" t="s">
        <v>5117</v>
      </c>
      <c r="D1954" s="89">
        <v>441</v>
      </c>
      <c r="F1954" s="98">
        <f t="shared" si="30"/>
        <v>0.441</v>
      </c>
      <c r="I1954" s="98">
        <v>0.441</v>
      </c>
    </row>
    <row r="1955" spans="1:9" ht="12.75" hidden="1" outlineLevel="4">
      <c r="A1955" s="85" t="s">
        <v>5051</v>
      </c>
      <c r="B1955" s="88" t="s">
        <v>2575</v>
      </c>
      <c r="C1955" s="88" t="s">
        <v>2576</v>
      </c>
      <c r="D1955" s="89">
        <v>63</v>
      </c>
      <c r="F1955" s="98">
        <f t="shared" si="30"/>
        <v>0.063</v>
      </c>
      <c r="I1955" s="98">
        <v>0.063</v>
      </c>
    </row>
    <row r="1956" spans="1:9" ht="12.75" hidden="1" outlineLevel="4">
      <c r="A1956" s="85" t="s">
        <v>5052</v>
      </c>
      <c r="B1956" s="88" t="s">
        <v>517</v>
      </c>
      <c r="C1956" s="88" t="s">
        <v>518</v>
      </c>
      <c r="D1956" s="89">
        <v>620</v>
      </c>
      <c r="F1956" s="98">
        <f t="shared" si="30"/>
        <v>0.62</v>
      </c>
      <c r="I1956" s="98">
        <v>0.62</v>
      </c>
    </row>
    <row r="1957" spans="1:9" ht="12.75" hidden="1" outlineLevel="4">
      <c r="A1957" s="85" t="s">
        <v>5053</v>
      </c>
      <c r="B1957" s="88" t="s">
        <v>2578</v>
      </c>
      <c r="C1957" s="88" t="s">
        <v>2579</v>
      </c>
      <c r="D1957" s="89">
        <v>51</v>
      </c>
      <c r="F1957" s="98">
        <f t="shared" si="30"/>
        <v>0.051</v>
      </c>
      <c r="I1957" s="98">
        <v>0.051</v>
      </c>
    </row>
    <row r="1958" spans="1:9" ht="12.75" hidden="1" outlineLevel="4">
      <c r="A1958" s="85" t="s">
        <v>5054</v>
      </c>
      <c r="B1958" s="88" t="s">
        <v>2419</v>
      </c>
      <c r="C1958" s="88" t="s">
        <v>2420</v>
      </c>
      <c r="D1958" s="89">
        <v>1924</v>
      </c>
      <c r="F1958" s="98">
        <f t="shared" si="30"/>
        <v>1.924</v>
      </c>
      <c r="I1958" s="98">
        <v>1.924</v>
      </c>
    </row>
    <row r="1959" spans="1:9" ht="12.75" hidden="1" outlineLevel="4">
      <c r="A1959" s="85" t="s">
        <v>5055</v>
      </c>
      <c r="B1959" s="88" t="s">
        <v>2581</v>
      </c>
      <c r="C1959" s="88" t="s">
        <v>2582</v>
      </c>
      <c r="D1959" s="89">
        <v>1662</v>
      </c>
      <c r="F1959" s="98">
        <f t="shared" si="30"/>
        <v>1.662</v>
      </c>
      <c r="I1959" s="98">
        <v>1.662</v>
      </c>
    </row>
    <row r="1960" spans="1:9" ht="12.75" hidden="1" outlineLevel="4">
      <c r="A1960" s="85" t="s">
        <v>5056</v>
      </c>
      <c r="B1960" s="88" t="s">
        <v>2422</v>
      </c>
      <c r="C1960" s="88" t="s">
        <v>2423</v>
      </c>
      <c r="D1960" s="89">
        <v>3543</v>
      </c>
      <c r="F1960" s="98">
        <f t="shared" si="30"/>
        <v>3.543</v>
      </c>
      <c r="I1960" s="98">
        <v>3.543</v>
      </c>
    </row>
    <row r="1961" spans="1:9" ht="12.75" hidden="1" outlineLevel="4">
      <c r="A1961" s="85" t="s">
        <v>5057</v>
      </c>
      <c r="B1961" s="88" t="s">
        <v>5097</v>
      </c>
      <c r="C1961" s="88" t="s">
        <v>5098</v>
      </c>
      <c r="D1961" s="89">
        <v>2012</v>
      </c>
      <c r="F1961" s="98">
        <f t="shared" si="30"/>
        <v>2.012</v>
      </c>
      <c r="I1961" s="98">
        <v>2.012</v>
      </c>
    </row>
    <row r="1962" spans="1:9" ht="12.75" hidden="1" outlineLevel="4">
      <c r="A1962" s="85" t="s">
        <v>5058</v>
      </c>
      <c r="B1962" s="88" t="s">
        <v>3284</v>
      </c>
      <c r="C1962" s="88" t="s">
        <v>3285</v>
      </c>
      <c r="D1962" s="89">
        <v>76</v>
      </c>
      <c r="F1962" s="98">
        <f t="shared" si="30"/>
        <v>0.076</v>
      </c>
      <c r="I1962" s="98">
        <v>0.076</v>
      </c>
    </row>
    <row r="1963" spans="1:9" ht="12.75" hidden="1" outlineLevel="4">
      <c r="A1963" s="85" t="s">
        <v>5059</v>
      </c>
      <c r="B1963" s="88" t="s">
        <v>304</v>
      </c>
      <c r="C1963" s="88" t="s">
        <v>305</v>
      </c>
      <c r="D1963" s="89">
        <v>687</v>
      </c>
      <c r="F1963" s="98">
        <f t="shared" si="30"/>
        <v>0.687</v>
      </c>
      <c r="I1963" s="98">
        <v>0.687</v>
      </c>
    </row>
    <row r="1964" spans="1:9" ht="12.75" hidden="1" outlineLevel="4">
      <c r="A1964" s="85" t="s">
        <v>5060</v>
      </c>
      <c r="B1964" s="88" t="s">
        <v>2501</v>
      </c>
      <c r="C1964" s="88" t="s">
        <v>2502</v>
      </c>
      <c r="D1964" s="89">
        <v>6519</v>
      </c>
      <c r="F1964" s="98">
        <f t="shared" si="30"/>
        <v>6.519</v>
      </c>
      <c r="I1964" s="98">
        <v>6.519</v>
      </c>
    </row>
    <row r="1965" spans="1:9" ht="12.75" hidden="1" outlineLevel="4">
      <c r="A1965" s="85" t="s">
        <v>5061</v>
      </c>
      <c r="B1965" s="88" t="s">
        <v>2779</v>
      </c>
      <c r="C1965" s="88" t="s">
        <v>2780</v>
      </c>
      <c r="D1965" s="89">
        <v>1815</v>
      </c>
      <c r="F1965" s="98">
        <f t="shared" si="30"/>
        <v>1.815</v>
      </c>
      <c r="I1965" s="98">
        <v>1.815</v>
      </c>
    </row>
    <row r="1966" spans="1:9" ht="12.75" hidden="1" outlineLevel="4">
      <c r="A1966" s="85" t="s">
        <v>5062</v>
      </c>
      <c r="B1966" s="88" t="s">
        <v>2759</v>
      </c>
      <c r="C1966" s="88" t="s">
        <v>2760</v>
      </c>
      <c r="D1966" s="89">
        <v>3861</v>
      </c>
      <c r="F1966" s="98">
        <f t="shared" si="30"/>
        <v>3.861</v>
      </c>
      <c r="I1966" s="98">
        <v>3.861</v>
      </c>
    </row>
    <row r="1967" spans="1:9" ht="12.75" hidden="1" outlineLevel="4">
      <c r="A1967" s="85" t="s">
        <v>5063</v>
      </c>
      <c r="B1967" s="88" t="s">
        <v>229</v>
      </c>
      <c r="C1967" s="88" t="s">
        <v>230</v>
      </c>
      <c r="D1967" s="89">
        <v>2831</v>
      </c>
      <c r="F1967" s="98">
        <f t="shared" si="30"/>
        <v>2.831</v>
      </c>
      <c r="I1967" s="98">
        <v>2.831</v>
      </c>
    </row>
    <row r="1968" spans="1:9" ht="12.75" hidden="1" outlineLevel="4">
      <c r="A1968" s="85" t="s">
        <v>5064</v>
      </c>
      <c r="B1968" s="88" t="s">
        <v>2428</v>
      </c>
      <c r="C1968" s="88" t="s">
        <v>2429</v>
      </c>
      <c r="D1968" s="89">
        <v>584</v>
      </c>
      <c r="F1968" s="98">
        <f t="shared" si="30"/>
        <v>0.584</v>
      </c>
      <c r="I1968" s="98">
        <v>0.584</v>
      </c>
    </row>
    <row r="1969" spans="1:9" ht="12.75" hidden="1" outlineLevel="4">
      <c r="A1969" s="85" t="s">
        <v>5065</v>
      </c>
      <c r="B1969" s="88" t="s">
        <v>2431</v>
      </c>
      <c r="C1969" s="88" t="s">
        <v>2432</v>
      </c>
      <c r="D1969" s="89">
        <v>154</v>
      </c>
      <c r="F1969" s="98">
        <f t="shared" si="30"/>
        <v>0.154</v>
      </c>
      <c r="I1969" s="98">
        <v>0.154</v>
      </c>
    </row>
    <row r="1970" spans="1:9" ht="12.75" hidden="1" outlineLevel="4">
      <c r="A1970" s="85" t="s">
        <v>5066</v>
      </c>
      <c r="B1970" s="88" t="s">
        <v>5104</v>
      </c>
      <c r="C1970" s="88" t="s">
        <v>5105</v>
      </c>
      <c r="D1970" s="89">
        <v>3237</v>
      </c>
      <c r="F1970" s="98">
        <f t="shared" si="30"/>
        <v>3.237</v>
      </c>
      <c r="I1970" s="98">
        <v>3.237</v>
      </c>
    </row>
    <row r="1971" spans="1:9" ht="12.75" hidden="1" outlineLevel="4">
      <c r="A1971" s="85" t="s">
        <v>5067</v>
      </c>
      <c r="B1971" s="88" t="s">
        <v>2510</v>
      </c>
      <c r="C1971" s="88" t="s">
        <v>2511</v>
      </c>
      <c r="D1971" s="89">
        <v>24160</v>
      </c>
      <c r="F1971" s="98">
        <f t="shared" si="30"/>
        <v>24.16</v>
      </c>
      <c r="I1971" s="98">
        <v>24.16</v>
      </c>
    </row>
    <row r="1972" spans="1:9" ht="12.75" hidden="1" outlineLevel="4">
      <c r="A1972" s="85" t="s">
        <v>5068</v>
      </c>
      <c r="B1972" s="88" t="s">
        <v>2434</v>
      </c>
      <c r="C1972" s="88" t="s">
        <v>2435</v>
      </c>
      <c r="D1972" s="89">
        <v>27201</v>
      </c>
      <c r="F1972" s="98">
        <f t="shared" si="30"/>
        <v>27.201</v>
      </c>
      <c r="I1972" s="98">
        <v>27.201</v>
      </c>
    </row>
    <row r="1973" spans="1:9" ht="12.75" hidden="1" outlineLevel="4">
      <c r="A1973" s="85" t="s">
        <v>5069</v>
      </c>
      <c r="B1973" s="88" t="s">
        <v>2437</v>
      </c>
      <c r="C1973" s="88" t="s">
        <v>2438</v>
      </c>
      <c r="D1973" s="89">
        <v>23758</v>
      </c>
      <c r="F1973" s="98">
        <f t="shared" si="30"/>
        <v>23.758</v>
      </c>
      <c r="I1973" s="98">
        <v>23.758</v>
      </c>
    </row>
    <row r="1974" spans="1:9" ht="12.75" hidden="1" outlineLevel="4">
      <c r="A1974" s="85" t="s">
        <v>5070</v>
      </c>
      <c r="B1974" s="88" t="s">
        <v>2443</v>
      </c>
      <c r="C1974" s="88" t="s">
        <v>4691</v>
      </c>
      <c r="D1974" s="89">
        <v>48642</v>
      </c>
      <c r="F1974" s="98">
        <f t="shared" si="30"/>
        <v>48.642</v>
      </c>
      <c r="I1974" s="98">
        <v>48.642</v>
      </c>
    </row>
    <row r="1975" spans="1:9" ht="12.75" hidden="1" outlineLevel="4">
      <c r="A1975" s="85" t="s">
        <v>5071</v>
      </c>
      <c r="B1975" s="88" t="s">
        <v>4693</v>
      </c>
      <c r="C1975" s="88" t="s">
        <v>4694</v>
      </c>
      <c r="D1975" s="89">
        <v>13344</v>
      </c>
      <c r="F1975" s="98">
        <f t="shared" si="30"/>
        <v>13.344</v>
      </c>
      <c r="I1975" s="98">
        <v>13.344</v>
      </c>
    </row>
    <row r="1976" spans="1:9" ht="12.75" hidden="1" outlineLevel="4">
      <c r="A1976" s="85" t="s">
        <v>5072</v>
      </c>
      <c r="B1976" s="88" t="s">
        <v>2562</v>
      </c>
      <c r="C1976" s="88" t="s">
        <v>2563</v>
      </c>
      <c r="D1976" s="89">
        <v>4101</v>
      </c>
      <c r="F1976" s="98">
        <f t="shared" si="30"/>
        <v>4.101</v>
      </c>
      <c r="I1976" s="98">
        <v>4.101</v>
      </c>
    </row>
    <row r="1977" spans="1:9" ht="12.75" hidden="1" outlineLevel="4">
      <c r="A1977" s="85" t="s">
        <v>5073</v>
      </c>
      <c r="B1977" s="88" t="s">
        <v>2638</v>
      </c>
      <c r="C1977" s="88" t="s">
        <v>2639</v>
      </c>
      <c r="D1977" s="89">
        <v>133</v>
      </c>
      <c r="F1977" s="98">
        <f t="shared" si="30"/>
        <v>0.133</v>
      </c>
      <c r="I1977" s="98">
        <v>0.133</v>
      </c>
    </row>
    <row r="1978" spans="1:9" ht="12.75" hidden="1" outlineLevel="4">
      <c r="A1978" s="85" t="s">
        <v>5074</v>
      </c>
      <c r="B1978" s="88" t="s">
        <v>2480</v>
      </c>
      <c r="C1978" s="88" t="s">
        <v>2481</v>
      </c>
      <c r="D1978" s="89">
        <v>-785648</v>
      </c>
      <c r="F1978" s="98">
        <f t="shared" si="30"/>
        <v>-785.648</v>
      </c>
      <c r="I1978" s="98">
        <v>-785.648</v>
      </c>
    </row>
    <row r="1979" spans="1:9" ht="12.75" hidden="1" outlineLevel="4">
      <c r="A1979" s="85" t="s">
        <v>1486</v>
      </c>
      <c r="B1979" s="88" t="s">
        <v>2483</v>
      </c>
      <c r="C1979" s="88" t="s">
        <v>2484</v>
      </c>
      <c r="D1979" s="89">
        <v>1336854</v>
      </c>
      <c r="F1979" s="98">
        <f t="shared" si="30"/>
        <v>1336.854</v>
      </c>
      <c r="I1979" s="98">
        <v>1336.854</v>
      </c>
    </row>
    <row r="1980" spans="1:9" ht="12.75" hidden="1" outlineLevel="4">
      <c r="A1980" s="85" t="s">
        <v>1487</v>
      </c>
      <c r="B1980" s="88" t="s">
        <v>5089</v>
      </c>
      <c r="C1980" s="88" t="s">
        <v>5090</v>
      </c>
      <c r="D1980" s="89">
        <v>-466</v>
      </c>
      <c r="F1980" s="98">
        <f t="shared" si="30"/>
        <v>-0.466</v>
      </c>
      <c r="I1980" s="98">
        <v>-0.466</v>
      </c>
    </row>
    <row r="1981" spans="1:9" ht="12.75" hidden="1" outlineLevel="4">
      <c r="A1981" s="85" t="s">
        <v>1488</v>
      </c>
      <c r="B1981" s="88" t="s">
        <v>318</v>
      </c>
      <c r="C1981" s="88" t="s">
        <v>319</v>
      </c>
      <c r="D1981" s="89">
        <v>7037</v>
      </c>
      <c r="F1981" s="98">
        <f t="shared" si="30"/>
        <v>7.037</v>
      </c>
      <c r="I1981" s="98">
        <v>7.037</v>
      </c>
    </row>
    <row r="1982" spans="1:9" ht="12.75" hidden="1" outlineLevel="4">
      <c r="A1982" s="85" t="s">
        <v>1489</v>
      </c>
      <c r="B1982" s="88" t="s">
        <v>2486</v>
      </c>
      <c r="C1982" s="88" t="s">
        <v>2487</v>
      </c>
      <c r="D1982" s="89">
        <v>218498</v>
      </c>
      <c r="F1982" s="98">
        <f t="shared" si="30"/>
        <v>218.498</v>
      </c>
      <c r="I1982" s="98">
        <v>218.498</v>
      </c>
    </row>
    <row r="1983" spans="1:9" ht="12.75" hidden="1" outlineLevel="4">
      <c r="A1983" s="85" t="s">
        <v>1490</v>
      </c>
      <c r="B1983" s="88" t="s">
        <v>2407</v>
      </c>
      <c r="C1983" s="88" t="s">
        <v>2408</v>
      </c>
      <c r="D1983" s="89">
        <v>-2299</v>
      </c>
      <c r="F1983" s="98">
        <f t="shared" si="30"/>
        <v>-2.299</v>
      </c>
      <c r="I1983" s="98">
        <v>-2.299</v>
      </c>
    </row>
    <row r="1984" spans="1:9" ht="12.75" hidden="1" outlineLevel="4">
      <c r="A1984" s="85" t="s">
        <v>1491</v>
      </c>
      <c r="B1984" s="88" t="s">
        <v>1492</v>
      </c>
      <c r="C1984" s="88" t="s">
        <v>1493</v>
      </c>
      <c r="D1984" s="89">
        <v>530</v>
      </c>
      <c r="F1984" s="98">
        <f t="shared" si="30"/>
        <v>0.53</v>
      </c>
      <c r="I1984" s="98">
        <v>0.53</v>
      </c>
    </row>
    <row r="1985" spans="1:9" ht="12.75" hidden="1" outlineLevel="4">
      <c r="A1985" s="85" t="s">
        <v>1494</v>
      </c>
      <c r="B1985" s="88" t="s">
        <v>2410</v>
      </c>
      <c r="C1985" s="88" t="s">
        <v>2411</v>
      </c>
      <c r="D1985" s="89">
        <v>2975</v>
      </c>
      <c r="F1985" s="98">
        <f t="shared" si="30"/>
        <v>2.975</v>
      </c>
      <c r="I1985" s="98">
        <v>2.975</v>
      </c>
    </row>
    <row r="1986" spans="1:9" ht="12.75" hidden="1" outlineLevel="4">
      <c r="A1986" s="85" t="s">
        <v>1495</v>
      </c>
      <c r="B1986" s="88" t="s">
        <v>2413</v>
      </c>
      <c r="C1986" s="88" t="s">
        <v>2414</v>
      </c>
      <c r="D1986" s="89">
        <v>-5204</v>
      </c>
      <c r="F1986" s="98">
        <f t="shared" si="30"/>
        <v>-5.204</v>
      </c>
      <c r="I1986" s="98">
        <v>-5.204</v>
      </c>
    </row>
    <row r="1987" spans="1:9" ht="12.75" hidden="1" outlineLevel="4">
      <c r="A1987" s="85" t="s">
        <v>1496</v>
      </c>
      <c r="B1987" s="88" t="s">
        <v>1617</v>
      </c>
      <c r="C1987" s="88" t="s">
        <v>5220</v>
      </c>
      <c r="D1987" s="89">
        <v>1650</v>
      </c>
      <c r="F1987" s="98">
        <f t="shared" si="30"/>
        <v>1.65</v>
      </c>
      <c r="I1987" s="98">
        <v>1.65</v>
      </c>
    </row>
    <row r="1988" spans="1:9" ht="12.75" hidden="1" outlineLevel="4">
      <c r="A1988" s="85" t="s">
        <v>1497</v>
      </c>
      <c r="B1988" s="88" t="s">
        <v>6165</v>
      </c>
      <c r="C1988" s="88" t="s">
        <v>6166</v>
      </c>
      <c r="D1988" s="89">
        <v>900</v>
      </c>
      <c r="F1988" s="98">
        <f t="shared" si="30"/>
        <v>0.9</v>
      </c>
      <c r="I1988" s="98">
        <v>0.9</v>
      </c>
    </row>
    <row r="1989" spans="1:9" ht="12.75" hidden="1" outlineLevel="4">
      <c r="A1989" s="85" t="s">
        <v>1498</v>
      </c>
      <c r="B1989" s="88" t="s">
        <v>5206</v>
      </c>
      <c r="C1989" s="88" t="s">
        <v>5207</v>
      </c>
      <c r="D1989" s="89">
        <v>13</v>
      </c>
      <c r="F1989" s="98">
        <f t="shared" si="30"/>
        <v>0.013</v>
      </c>
      <c r="I1989" s="98">
        <v>0.013</v>
      </c>
    </row>
    <row r="1990" spans="1:9" ht="12.75" hidden="1" outlineLevel="4">
      <c r="A1990" s="85" t="s">
        <v>1499</v>
      </c>
      <c r="B1990" s="88" t="s">
        <v>2416</v>
      </c>
      <c r="C1990" s="88" t="s">
        <v>2417</v>
      </c>
      <c r="D1990" s="89">
        <v>785</v>
      </c>
      <c r="F1990" s="98">
        <f aca="true" t="shared" si="31" ref="F1990:F2053">D1990/1000</f>
        <v>0.785</v>
      </c>
      <c r="I1990" s="98">
        <v>0.785</v>
      </c>
    </row>
    <row r="1991" spans="1:9" ht="12.75" hidden="1" outlineLevel="4">
      <c r="A1991" s="85" t="s">
        <v>1500</v>
      </c>
      <c r="B1991" s="88" t="s">
        <v>2393</v>
      </c>
      <c r="C1991" s="88" t="s">
        <v>2394</v>
      </c>
      <c r="D1991" s="89">
        <v>4737</v>
      </c>
      <c r="F1991" s="98">
        <f t="shared" si="31"/>
        <v>4.737</v>
      </c>
      <c r="I1991" s="98">
        <v>4.737</v>
      </c>
    </row>
    <row r="1992" spans="1:9" ht="12.75" hidden="1" outlineLevel="4">
      <c r="A1992" s="85" t="s">
        <v>1501</v>
      </c>
      <c r="B1992" s="88" t="s">
        <v>2607</v>
      </c>
      <c r="C1992" s="88" t="s">
        <v>2608</v>
      </c>
      <c r="D1992" s="89">
        <v>464</v>
      </c>
      <c r="F1992" s="98">
        <f t="shared" si="31"/>
        <v>0.464</v>
      </c>
      <c r="I1992" s="98">
        <v>0.464</v>
      </c>
    </row>
    <row r="1993" spans="1:9" ht="12.75" hidden="1" outlineLevel="4">
      <c r="A1993" s="85" t="s">
        <v>1502</v>
      </c>
      <c r="B1993" s="88" t="s">
        <v>2492</v>
      </c>
      <c r="C1993" s="88" t="s">
        <v>2493</v>
      </c>
      <c r="D1993" s="89">
        <v>426</v>
      </c>
      <c r="F1993" s="98">
        <f t="shared" si="31"/>
        <v>0.426</v>
      </c>
      <c r="I1993" s="98">
        <v>0.426</v>
      </c>
    </row>
    <row r="1994" spans="1:9" ht="12.75" hidden="1" outlineLevel="4">
      <c r="A1994" s="85" t="s">
        <v>1503</v>
      </c>
      <c r="B1994" s="88" t="s">
        <v>2396</v>
      </c>
      <c r="C1994" s="88" t="s">
        <v>2397</v>
      </c>
      <c r="D1994" s="89">
        <v>6694</v>
      </c>
      <c r="F1994" s="98">
        <f t="shared" si="31"/>
        <v>6.694</v>
      </c>
      <c r="I1994" s="98">
        <v>6.694</v>
      </c>
    </row>
    <row r="1995" spans="1:9" ht="12.75" hidden="1" outlineLevel="4">
      <c r="A1995" s="85" t="s">
        <v>1504</v>
      </c>
      <c r="B1995" s="88" t="s">
        <v>2690</v>
      </c>
      <c r="C1995" s="88" t="s">
        <v>2691</v>
      </c>
      <c r="D1995" s="89">
        <v>2107</v>
      </c>
      <c r="F1995" s="98">
        <f t="shared" si="31"/>
        <v>2.107</v>
      </c>
      <c r="I1995" s="98">
        <v>2.107</v>
      </c>
    </row>
    <row r="1996" spans="1:9" ht="12.75" hidden="1" outlineLevel="4">
      <c r="A1996" s="85" t="s">
        <v>1505</v>
      </c>
      <c r="B1996" s="88" t="s">
        <v>2534</v>
      </c>
      <c r="C1996" s="88" t="s">
        <v>2535</v>
      </c>
      <c r="D1996" s="89">
        <v>21754</v>
      </c>
      <c r="F1996" s="98">
        <f t="shared" si="31"/>
        <v>21.754</v>
      </c>
      <c r="I1996" s="98">
        <v>21.754</v>
      </c>
    </row>
    <row r="1997" spans="1:9" ht="12.75" hidden="1" outlineLevel="4">
      <c r="A1997" s="85" t="s">
        <v>1506</v>
      </c>
      <c r="B1997" s="88" t="s">
        <v>2504</v>
      </c>
      <c r="C1997" s="88" t="s">
        <v>2505</v>
      </c>
      <c r="D1997" s="89">
        <v>21187</v>
      </c>
      <c r="F1997" s="98">
        <f t="shared" si="31"/>
        <v>21.187</v>
      </c>
      <c r="I1997" s="98">
        <v>21.187</v>
      </c>
    </row>
    <row r="1998" spans="1:9" ht="12.75" hidden="1" outlineLevel="4">
      <c r="A1998" s="85" t="s">
        <v>1507</v>
      </c>
      <c r="B1998" s="88" t="s">
        <v>2756</v>
      </c>
      <c r="C1998" s="88" t="s">
        <v>2757</v>
      </c>
      <c r="D1998" s="89">
        <v>293</v>
      </c>
      <c r="F1998" s="98">
        <f t="shared" si="31"/>
        <v>0.293</v>
      </c>
      <c r="I1998" s="98">
        <v>0.293</v>
      </c>
    </row>
    <row r="1999" spans="1:9" ht="12.75" hidden="1" outlineLevel="4">
      <c r="A1999" s="85" t="s">
        <v>1508</v>
      </c>
      <c r="B1999" s="88" t="s">
        <v>335</v>
      </c>
      <c r="C1999" s="88" t="s">
        <v>336</v>
      </c>
      <c r="D1999" s="89">
        <v>3890</v>
      </c>
      <c r="F1999" s="98">
        <f t="shared" si="31"/>
        <v>3.89</v>
      </c>
      <c r="I1999" s="98">
        <v>3.89</v>
      </c>
    </row>
    <row r="2000" spans="1:9" ht="12.75" hidden="1" outlineLevel="4">
      <c r="A2000" s="85" t="s">
        <v>1509</v>
      </c>
      <c r="B2000" s="88" t="s">
        <v>2507</v>
      </c>
      <c r="C2000" s="88" t="s">
        <v>2508</v>
      </c>
      <c r="D2000" s="89">
        <v>12666</v>
      </c>
      <c r="F2000" s="98">
        <f t="shared" si="31"/>
        <v>12.666</v>
      </c>
      <c r="I2000" s="98">
        <v>12.666</v>
      </c>
    </row>
    <row r="2001" spans="1:9" ht="12.75" hidden="1" outlineLevel="4">
      <c r="A2001" s="85" t="s">
        <v>1510</v>
      </c>
      <c r="B2001" s="88" t="s">
        <v>2513</v>
      </c>
      <c r="C2001" s="88" t="s">
        <v>2514</v>
      </c>
      <c r="D2001" s="89">
        <v>61549</v>
      </c>
      <c r="F2001" s="98">
        <f t="shared" si="31"/>
        <v>61.549</v>
      </c>
      <c r="I2001" s="98">
        <v>61.549</v>
      </c>
    </row>
    <row r="2002" spans="1:9" ht="12.75" hidden="1" outlineLevel="4">
      <c r="A2002" s="85" t="s">
        <v>1511</v>
      </c>
      <c r="B2002" s="88" t="s">
        <v>2516</v>
      </c>
      <c r="C2002" s="88" t="s">
        <v>2517</v>
      </c>
      <c r="D2002" s="89">
        <v>10327</v>
      </c>
      <c r="F2002" s="98">
        <f t="shared" si="31"/>
        <v>10.327</v>
      </c>
      <c r="I2002" s="98">
        <v>10.327</v>
      </c>
    </row>
    <row r="2003" spans="1:9" ht="12.75" hidden="1" outlineLevel="4">
      <c r="A2003" s="85" t="s">
        <v>1512</v>
      </c>
      <c r="B2003" s="88" t="s">
        <v>2440</v>
      </c>
      <c r="C2003" s="88" t="s">
        <v>2441</v>
      </c>
      <c r="D2003" s="89">
        <v>39999</v>
      </c>
      <c r="F2003" s="98">
        <f t="shared" si="31"/>
        <v>39.999</v>
      </c>
      <c r="I2003" s="98">
        <v>39.999</v>
      </c>
    </row>
    <row r="2004" spans="1:9" ht="12.75" hidden="1" outlineLevel="4">
      <c r="A2004" s="85" t="s">
        <v>1513</v>
      </c>
      <c r="B2004" s="88" t="s">
        <v>2519</v>
      </c>
      <c r="C2004" s="88" t="s">
        <v>2520</v>
      </c>
      <c r="D2004" s="89">
        <v>149356</v>
      </c>
      <c r="F2004" s="98">
        <f t="shared" si="31"/>
        <v>149.356</v>
      </c>
      <c r="I2004" s="98">
        <v>149.356</v>
      </c>
    </row>
    <row r="2005" spans="1:9" ht="12.75" hidden="1" outlineLevel="4">
      <c r="A2005" s="85" t="s">
        <v>1514</v>
      </c>
      <c r="B2005" s="88" t="s">
        <v>2522</v>
      </c>
      <c r="C2005" s="88" t="s">
        <v>2523</v>
      </c>
      <c r="D2005" s="89">
        <v>87</v>
      </c>
      <c r="F2005" s="98">
        <f t="shared" si="31"/>
        <v>0.087</v>
      </c>
      <c r="I2005" s="98">
        <v>0.087</v>
      </c>
    </row>
    <row r="2006" spans="1:9" ht="12.75" hidden="1" outlineLevel="4">
      <c r="A2006" s="85" t="s">
        <v>1515</v>
      </c>
      <c r="B2006" s="88" t="s">
        <v>2525</v>
      </c>
      <c r="C2006" s="88" t="s">
        <v>2526</v>
      </c>
      <c r="D2006" s="89">
        <v>5445</v>
      </c>
      <c r="F2006" s="98">
        <f t="shared" si="31"/>
        <v>5.445</v>
      </c>
      <c r="I2006" s="98">
        <v>5.445</v>
      </c>
    </row>
    <row r="2007" spans="1:9" ht="12.75" hidden="1" outlineLevel="4">
      <c r="A2007" s="85" t="s">
        <v>1516</v>
      </c>
      <c r="B2007" s="88" t="s">
        <v>4696</v>
      </c>
      <c r="C2007" s="88" t="s">
        <v>4697</v>
      </c>
      <c r="D2007" s="89">
        <v>191727</v>
      </c>
      <c r="F2007" s="98">
        <f t="shared" si="31"/>
        <v>191.727</v>
      </c>
      <c r="I2007" s="98">
        <v>191.727</v>
      </c>
    </row>
    <row r="2008" spans="1:9" ht="12.75" hidden="1" outlineLevel="4">
      <c r="A2008" s="85" t="s">
        <v>1517</v>
      </c>
      <c r="B2008" s="88" t="s">
        <v>4699</v>
      </c>
      <c r="C2008" s="88" t="s">
        <v>4700</v>
      </c>
      <c r="D2008" s="89">
        <v>8497</v>
      </c>
      <c r="F2008" s="98">
        <f t="shared" si="31"/>
        <v>8.497</v>
      </c>
      <c r="I2008" s="98">
        <v>8.497</v>
      </c>
    </row>
    <row r="2009" spans="1:9" ht="12.75" hidden="1" outlineLevel="4">
      <c r="A2009" s="85" t="s">
        <v>1518</v>
      </c>
      <c r="B2009" s="88" t="s">
        <v>4702</v>
      </c>
      <c r="C2009" s="88" t="s">
        <v>4703</v>
      </c>
      <c r="D2009" s="89">
        <v>10242</v>
      </c>
      <c r="F2009" s="98">
        <f t="shared" si="31"/>
        <v>10.242</v>
      </c>
      <c r="I2009" s="98">
        <v>10.242</v>
      </c>
    </row>
    <row r="2010" spans="1:9" ht="12.75" hidden="1" outlineLevel="4">
      <c r="A2010" s="85" t="s">
        <v>1519</v>
      </c>
      <c r="B2010" s="88" t="s">
        <v>2477</v>
      </c>
      <c r="C2010" s="88" t="s">
        <v>2478</v>
      </c>
      <c r="D2010" s="89">
        <v>-1641244</v>
      </c>
      <c r="F2010" s="98">
        <f t="shared" si="31"/>
        <v>-1641.244</v>
      </c>
      <c r="I2010" s="98">
        <v>-1641.244</v>
      </c>
    </row>
    <row r="2011" spans="1:9" ht="12.75" hidden="1" outlineLevel="3" collapsed="1">
      <c r="A2011" s="85" t="s">
        <v>2398</v>
      </c>
      <c r="B2011" s="90" t="s">
        <v>1520</v>
      </c>
      <c r="C2011" s="90" t="s">
        <v>2372</v>
      </c>
      <c r="D2011" s="91">
        <v>11122</v>
      </c>
      <c r="F2011" s="98">
        <f t="shared" si="31"/>
        <v>11.122</v>
      </c>
      <c r="I2011" s="98">
        <v>11.122</v>
      </c>
    </row>
    <row r="2012" spans="1:9" ht="12.75" hidden="1" outlineLevel="4">
      <c r="A2012" s="85" t="s">
        <v>1521</v>
      </c>
      <c r="B2012" s="88" t="s">
        <v>2483</v>
      </c>
      <c r="C2012" s="88" t="s">
        <v>2484</v>
      </c>
      <c r="D2012" s="89">
        <v>292041</v>
      </c>
      <c r="F2012" s="98">
        <f t="shared" si="31"/>
        <v>292.041</v>
      </c>
      <c r="I2012" s="98">
        <v>292.041</v>
      </c>
    </row>
    <row r="2013" spans="1:9" ht="12.75" hidden="1" outlineLevel="4">
      <c r="A2013" s="85" t="s">
        <v>1522</v>
      </c>
      <c r="B2013" s="88" t="s">
        <v>2486</v>
      </c>
      <c r="C2013" s="88" t="s">
        <v>2487</v>
      </c>
      <c r="D2013" s="89">
        <v>49960</v>
      </c>
      <c r="F2013" s="98">
        <f t="shared" si="31"/>
        <v>49.96</v>
      </c>
      <c r="I2013" s="98">
        <v>49.96</v>
      </c>
    </row>
    <row r="2014" spans="1:9" ht="12.75" hidden="1" outlineLevel="4">
      <c r="A2014" s="85" t="s">
        <v>1523</v>
      </c>
      <c r="B2014" s="88" t="s">
        <v>2407</v>
      </c>
      <c r="C2014" s="88" t="s">
        <v>2408</v>
      </c>
      <c r="D2014" s="89">
        <v>-957</v>
      </c>
      <c r="F2014" s="98">
        <f t="shared" si="31"/>
        <v>-0.957</v>
      </c>
      <c r="I2014" s="98">
        <v>-0.957</v>
      </c>
    </row>
    <row r="2015" spans="1:9" ht="12.75" hidden="1" outlineLevel="4">
      <c r="A2015" s="85" t="s">
        <v>1524</v>
      </c>
      <c r="B2015" s="88" t="s">
        <v>476</v>
      </c>
      <c r="C2015" s="88" t="s">
        <v>477</v>
      </c>
      <c r="D2015" s="89">
        <v>121</v>
      </c>
      <c r="F2015" s="98">
        <f t="shared" si="31"/>
        <v>0.121</v>
      </c>
      <c r="I2015" s="98">
        <v>0.121</v>
      </c>
    </row>
    <row r="2016" spans="1:9" ht="12.75" hidden="1" outlineLevel="4">
      <c r="A2016" s="85" t="s">
        <v>1525</v>
      </c>
      <c r="B2016" s="88" t="s">
        <v>2410</v>
      </c>
      <c r="C2016" s="88" t="s">
        <v>2411</v>
      </c>
      <c r="D2016" s="89">
        <v>813</v>
      </c>
      <c r="F2016" s="98">
        <f t="shared" si="31"/>
        <v>0.813</v>
      </c>
      <c r="I2016" s="98">
        <v>0.813</v>
      </c>
    </row>
    <row r="2017" spans="1:9" ht="12.75" hidden="1" outlineLevel="4">
      <c r="A2017" s="85" t="s">
        <v>1526</v>
      </c>
      <c r="B2017" s="88" t="s">
        <v>2413</v>
      </c>
      <c r="C2017" s="88" t="s">
        <v>2414</v>
      </c>
      <c r="D2017" s="89">
        <v>-1319</v>
      </c>
      <c r="F2017" s="98">
        <f t="shared" si="31"/>
        <v>-1.319</v>
      </c>
      <c r="I2017" s="98">
        <v>-1.319</v>
      </c>
    </row>
    <row r="2018" spans="1:9" ht="12.75" hidden="1" outlineLevel="4">
      <c r="A2018" s="85" t="s">
        <v>1527</v>
      </c>
      <c r="B2018" s="88" t="s">
        <v>2416</v>
      </c>
      <c r="C2018" s="88" t="s">
        <v>2417</v>
      </c>
      <c r="D2018" s="89">
        <v>5813</v>
      </c>
      <c r="F2018" s="98">
        <f t="shared" si="31"/>
        <v>5.813</v>
      </c>
      <c r="I2018" s="98">
        <v>5.813</v>
      </c>
    </row>
    <row r="2019" spans="1:9" ht="12.75" hidden="1" outlineLevel="4">
      <c r="A2019" s="85" t="s">
        <v>1528</v>
      </c>
      <c r="B2019" s="88" t="s">
        <v>2813</v>
      </c>
      <c r="C2019" s="88" t="s">
        <v>2814</v>
      </c>
      <c r="D2019" s="89">
        <v>438</v>
      </c>
      <c r="F2019" s="98">
        <f t="shared" si="31"/>
        <v>0.438</v>
      </c>
      <c r="I2019" s="98">
        <v>0.438</v>
      </c>
    </row>
    <row r="2020" spans="1:9" ht="12.75" hidden="1" outlineLevel="4">
      <c r="A2020" s="85" t="s">
        <v>1529</v>
      </c>
      <c r="B2020" s="88" t="s">
        <v>2396</v>
      </c>
      <c r="C2020" s="88" t="s">
        <v>2397</v>
      </c>
      <c r="D2020" s="89">
        <v>1436</v>
      </c>
      <c r="F2020" s="98">
        <f t="shared" si="31"/>
        <v>1.436</v>
      </c>
      <c r="I2020" s="98">
        <v>1.436</v>
      </c>
    </row>
    <row r="2021" spans="1:9" ht="12.75" hidden="1" outlineLevel="4">
      <c r="A2021" s="85" t="s">
        <v>1530</v>
      </c>
      <c r="B2021" s="88" t="s">
        <v>2422</v>
      </c>
      <c r="C2021" s="88" t="s">
        <v>2423</v>
      </c>
      <c r="D2021" s="89">
        <v>23893</v>
      </c>
      <c r="F2021" s="98">
        <f t="shared" si="31"/>
        <v>23.893</v>
      </c>
      <c r="I2021" s="98">
        <v>23.893</v>
      </c>
    </row>
    <row r="2022" spans="1:9" ht="12.75" hidden="1" outlineLevel="4">
      <c r="A2022" s="85" t="s">
        <v>1531</v>
      </c>
      <c r="B2022" s="88" t="s">
        <v>2690</v>
      </c>
      <c r="C2022" s="88" t="s">
        <v>2691</v>
      </c>
      <c r="D2022" s="89">
        <v>1823</v>
      </c>
      <c r="F2022" s="98">
        <f t="shared" si="31"/>
        <v>1.823</v>
      </c>
      <c r="I2022" s="98">
        <v>1.823</v>
      </c>
    </row>
    <row r="2023" spans="1:9" ht="12.75" hidden="1" outlineLevel="4">
      <c r="A2023" s="85" t="s">
        <v>1532</v>
      </c>
      <c r="B2023" s="88" t="s">
        <v>2425</v>
      </c>
      <c r="C2023" s="88" t="s">
        <v>2426</v>
      </c>
      <c r="D2023" s="89">
        <v>57</v>
      </c>
      <c r="F2023" s="98">
        <f t="shared" si="31"/>
        <v>0.057</v>
      </c>
      <c r="I2023" s="98">
        <v>0.057</v>
      </c>
    </row>
    <row r="2024" spans="1:9" ht="12.75" hidden="1" outlineLevel="4">
      <c r="A2024" s="85" t="s">
        <v>1533</v>
      </c>
      <c r="B2024" s="88" t="s">
        <v>2534</v>
      </c>
      <c r="C2024" s="88" t="s">
        <v>2535</v>
      </c>
      <c r="D2024" s="89">
        <v>31154</v>
      </c>
      <c r="F2024" s="98">
        <f t="shared" si="31"/>
        <v>31.154</v>
      </c>
      <c r="I2024" s="98">
        <v>31.154</v>
      </c>
    </row>
    <row r="2025" spans="1:9" ht="12.75" hidden="1" outlineLevel="4">
      <c r="A2025" s="85" t="s">
        <v>1534</v>
      </c>
      <c r="B2025" s="88" t="s">
        <v>3835</v>
      </c>
      <c r="C2025" s="88" t="s">
        <v>3836</v>
      </c>
      <c r="D2025" s="89">
        <v>61341</v>
      </c>
      <c r="F2025" s="98">
        <f t="shared" si="31"/>
        <v>61.341</v>
      </c>
      <c r="I2025" s="98">
        <v>61.341</v>
      </c>
    </row>
    <row r="2026" spans="1:9" ht="12.75" hidden="1" outlineLevel="4">
      <c r="A2026" s="85" t="s">
        <v>1535</v>
      </c>
      <c r="B2026" s="88" t="s">
        <v>3116</v>
      </c>
      <c r="C2026" s="88" t="s">
        <v>3117</v>
      </c>
      <c r="D2026" s="89">
        <v>486</v>
      </c>
      <c r="F2026" s="98">
        <f t="shared" si="31"/>
        <v>0.486</v>
      </c>
      <c r="I2026" s="98">
        <v>0.486</v>
      </c>
    </row>
    <row r="2027" spans="1:9" ht="12.75" hidden="1" outlineLevel="4">
      <c r="A2027" s="85" t="s">
        <v>1536</v>
      </c>
      <c r="B2027" s="88" t="s">
        <v>2504</v>
      </c>
      <c r="C2027" s="88" t="s">
        <v>2505</v>
      </c>
      <c r="D2027" s="89">
        <v>2348</v>
      </c>
      <c r="F2027" s="98">
        <f t="shared" si="31"/>
        <v>2.348</v>
      </c>
      <c r="I2027" s="98">
        <v>2.348</v>
      </c>
    </row>
    <row r="2028" spans="1:9" ht="12.75" hidden="1" outlineLevel="4">
      <c r="A2028" s="85" t="s">
        <v>1537</v>
      </c>
      <c r="B2028" s="88" t="s">
        <v>2428</v>
      </c>
      <c r="C2028" s="88" t="s">
        <v>2429</v>
      </c>
      <c r="D2028" s="89">
        <v>513</v>
      </c>
      <c r="F2028" s="98">
        <f t="shared" si="31"/>
        <v>0.513</v>
      </c>
      <c r="I2028" s="98">
        <v>0.513</v>
      </c>
    </row>
    <row r="2029" spans="1:9" ht="12.75" hidden="1" outlineLevel="4">
      <c r="A2029" s="85" t="s">
        <v>1538</v>
      </c>
      <c r="B2029" s="88" t="s">
        <v>335</v>
      </c>
      <c r="C2029" s="88" t="s">
        <v>336</v>
      </c>
      <c r="D2029" s="89">
        <v>274</v>
      </c>
      <c r="F2029" s="98">
        <f t="shared" si="31"/>
        <v>0.274</v>
      </c>
      <c r="I2029" s="98">
        <v>0.274</v>
      </c>
    </row>
    <row r="2030" spans="1:9" ht="12.75" hidden="1" outlineLevel="4">
      <c r="A2030" s="85" t="s">
        <v>1539</v>
      </c>
      <c r="B2030" s="88" t="s">
        <v>2507</v>
      </c>
      <c r="C2030" s="88" t="s">
        <v>2508</v>
      </c>
      <c r="D2030" s="89">
        <v>2458</v>
      </c>
      <c r="F2030" s="98">
        <f t="shared" si="31"/>
        <v>2.458</v>
      </c>
      <c r="I2030" s="98">
        <v>2.458</v>
      </c>
    </row>
    <row r="2031" spans="1:9" ht="12.75" hidden="1" outlineLevel="4">
      <c r="A2031" s="85" t="s">
        <v>1540</v>
      </c>
      <c r="B2031" s="88" t="s">
        <v>2513</v>
      </c>
      <c r="C2031" s="88" t="s">
        <v>2514</v>
      </c>
      <c r="D2031" s="89">
        <v>13192</v>
      </c>
      <c r="F2031" s="98">
        <f t="shared" si="31"/>
        <v>13.192</v>
      </c>
      <c r="I2031" s="98">
        <v>13.192</v>
      </c>
    </row>
    <row r="2032" spans="1:9" ht="12.75" hidden="1" outlineLevel="4">
      <c r="A2032" s="85" t="s">
        <v>1541</v>
      </c>
      <c r="B2032" s="88" t="s">
        <v>2516</v>
      </c>
      <c r="C2032" s="88" t="s">
        <v>2517</v>
      </c>
      <c r="D2032" s="89">
        <v>2004</v>
      </c>
      <c r="F2032" s="98">
        <f t="shared" si="31"/>
        <v>2.004</v>
      </c>
      <c r="I2032" s="98">
        <v>2.004</v>
      </c>
    </row>
    <row r="2033" spans="1:9" ht="12.75" hidden="1" outlineLevel="4">
      <c r="A2033" s="85" t="s">
        <v>1542</v>
      </c>
      <c r="B2033" s="88" t="s">
        <v>2440</v>
      </c>
      <c r="C2033" s="88" t="s">
        <v>2441</v>
      </c>
      <c r="D2033" s="89">
        <v>7761</v>
      </c>
      <c r="F2033" s="98">
        <f t="shared" si="31"/>
        <v>7.761</v>
      </c>
      <c r="I2033" s="98">
        <v>7.761</v>
      </c>
    </row>
    <row r="2034" spans="1:9" ht="12.75" hidden="1" outlineLevel="4">
      <c r="A2034" s="85" t="s">
        <v>1543</v>
      </c>
      <c r="B2034" s="88" t="s">
        <v>4693</v>
      </c>
      <c r="C2034" s="88" t="s">
        <v>4694</v>
      </c>
      <c r="D2034" s="89">
        <v>12962</v>
      </c>
      <c r="F2034" s="98">
        <f t="shared" si="31"/>
        <v>12.962</v>
      </c>
      <c r="I2034" s="98">
        <v>12.962</v>
      </c>
    </row>
    <row r="2035" spans="1:9" ht="12.75" hidden="1" outlineLevel="4">
      <c r="A2035" s="85" t="s">
        <v>1544</v>
      </c>
      <c r="B2035" s="88" t="s">
        <v>2765</v>
      </c>
      <c r="C2035" s="88" t="s">
        <v>2766</v>
      </c>
      <c r="D2035" s="89">
        <v>2774</v>
      </c>
      <c r="F2035" s="98">
        <f t="shared" si="31"/>
        <v>2.774</v>
      </c>
      <c r="I2035" s="98">
        <v>2.774</v>
      </c>
    </row>
    <row r="2036" spans="1:9" ht="12.75" hidden="1" outlineLevel="4">
      <c r="A2036" s="85" t="s">
        <v>1545</v>
      </c>
      <c r="B2036" s="88" t="s">
        <v>2519</v>
      </c>
      <c r="C2036" s="88" t="s">
        <v>2520</v>
      </c>
      <c r="D2036" s="89">
        <v>55119</v>
      </c>
      <c r="F2036" s="98">
        <f t="shared" si="31"/>
        <v>55.119</v>
      </c>
      <c r="I2036" s="98">
        <v>55.119</v>
      </c>
    </row>
    <row r="2037" spans="1:9" ht="12.75" hidden="1" outlineLevel="4">
      <c r="A2037" s="85" t="s">
        <v>1546</v>
      </c>
      <c r="B2037" s="88" t="s">
        <v>2525</v>
      </c>
      <c r="C2037" s="88" t="s">
        <v>2526</v>
      </c>
      <c r="D2037" s="89">
        <v>5445</v>
      </c>
      <c r="F2037" s="98">
        <f t="shared" si="31"/>
        <v>5.445</v>
      </c>
      <c r="I2037" s="98">
        <v>5.445</v>
      </c>
    </row>
    <row r="2038" spans="1:9" ht="12.75" hidden="1" outlineLevel="4">
      <c r="A2038" s="85" t="s">
        <v>1547</v>
      </c>
      <c r="B2038" s="88" t="s">
        <v>4702</v>
      </c>
      <c r="C2038" s="88" t="s">
        <v>4703</v>
      </c>
      <c r="D2038" s="89">
        <v>2825</v>
      </c>
      <c r="F2038" s="98">
        <f t="shared" si="31"/>
        <v>2.825</v>
      </c>
      <c r="I2038" s="98">
        <v>2.825</v>
      </c>
    </row>
    <row r="2039" spans="1:9" ht="12.75" hidden="1" outlineLevel="4">
      <c r="A2039" s="85" t="s">
        <v>1548</v>
      </c>
      <c r="B2039" s="88" t="s">
        <v>3345</v>
      </c>
      <c r="C2039" s="88" t="s">
        <v>3346</v>
      </c>
      <c r="D2039" s="89">
        <v>287314</v>
      </c>
      <c r="F2039" s="98">
        <f t="shared" si="31"/>
        <v>287.314</v>
      </c>
      <c r="I2039" s="98">
        <v>287.314</v>
      </c>
    </row>
    <row r="2040" spans="1:9" ht="12.75" hidden="1" outlineLevel="4">
      <c r="A2040" s="85" t="s">
        <v>1549</v>
      </c>
      <c r="B2040" s="88" t="s">
        <v>1550</v>
      </c>
      <c r="C2040" s="88" t="s">
        <v>1551</v>
      </c>
      <c r="D2040" s="89">
        <v>-319615</v>
      </c>
      <c r="F2040" s="98">
        <f t="shared" si="31"/>
        <v>-319.615</v>
      </c>
      <c r="I2040" s="98">
        <v>-319.615</v>
      </c>
    </row>
    <row r="2041" spans="1:9" ht="12.75" hidden="1" outlineLevel="4">
      <c r="A2041" s="85" t="s">
        <v>1552</v>
      </c>
      <c r="B2041" s="88" t="s">
        <v>5089</v>
      </c>
      <c r="C2041" s="88" t="s">
        <v>5090</v>
      </c>
      <c r="D2041" s="89">
        <v>329</v>
      </c>
      <c r="F2041" s="98">
        <f t="shared" si="31"/>
        <v>0.329</v>
      </c>
      <c r="I2041" s="98">
        <v>0.329</v>
      </c>
    </row>
    <row r="2042" spans="1:9" ht="12.75" hidden="1" outlineLevel="4">
      <c r="A2042" s="85" t="s">
        <v>1553</v>
      </c>
      <c r="B2042" s="88" t="s">
        <v>2404</v>
      </c>
      <c r="C2042" s="88" t="s">
        <v>2405</v>
      </c>
      <c r="D2042" s="89">
        <v>22149</v>
      </c>
      <c r="F2042" s="98">
        <f t="shared" si="31"/>
        <v>22.149</v>
      </c>
      <c r="I2042" s="98">
        <v>22.149</v>
      </c>
    </row>
    <row r="2043" spans="1:9" ht="12.75" hidden="1" outlineLevel="4">
      <c r="A2043" s="85" t="s">
        <v>1554</v>
      </c>
      <c r="B2043" s="88" t="s">
        <v>2489</v>
      </c>
      <c r="C2043" s="88" t="s">
        <v>2490</v>
      </c>
      <c r="D2043" s="89">
        <v>139</v>
      </c>
      <c r="F2043" s="98">
        <f t="shared" si="31"/>
        <v>0.139</v>
      </c>
      <c r="I2043" s="98">
        <v>0.139</v>
      </c>
    </row>
    <row r="2044" spans="1:9" ht="12.75" hidden="1" outlineLevel="4">
      <c r="A2044" s="85" t="s">
        <v>1555</v>
      </c>
      <c r="B2044" s="88" t="s">
        <v>2704</v>
      </c>
      <c r="C2044" s="88" t="s">
        <v>2705</v>
      </c>
      <c r="D2044" s="89">
        <v>8</v>
      </c>
      <c r="F2044" s="98">
        <f t="shared" si="31"/>
        <v>0.008</v>
      </c>
      <c r="I2044" s="98">
        <v>0.008</v>
      </c>
    </row>
    <row r="2045" spans="1:9" ht="12.75" hidden="1" outlineLevel="4">
      <c r="A2045" s="85" t="s">
        <v>1556</v>
      </c>
      <c r="B2045" s="88" t="s">
        <v>2578</v>
      </c>
      <c r="C2045" s="88" t="s">
        <v>2579</v>
      </c>
      <c r="D2045" s="89">
        <v>-121</v>
      </c>
      <c r="F2045" s="98">
        <f t="shared" si="31"/>
        <v>-0.121</v>
      </c>
      <c r="I2045" s="98">
        <v>-0.121</v>
      </c>
    </row>
    <row r="2046" spans="1:9" ht="12.75" hidden="1" outlineLevel="4">
      <c r="A2046" s="85" t="s">
        <v>1557</v>
      </c>
      <c r="B2046" s="88" t="s">
        <v>2419</v>
      </c>
      <c r="C2046" s="88" t="s">
        <v>2420</v>
      </c>
      <c r="D2046" s="89">
        <v>416</v>
      </c>
      <c r="F2046" s="98">
        <f t="shared" si="31"/>
        <v>0.416</v>
      </c>
      <c r="I2046" s="98">
        <v>0.416</v>
      </c>
    </row>
    <row r="2047" spans="1:9" ht="12.75" hidden="1" outlineLevel="4">
      <c r="A2047" s="85" t="s">
        <v>1558</v>
      </c>
      <c r="B2047" s="88" t="s">
        <v>2581</v>
      </c>
      <c r="C2047" s="88" t="s">
        <v>2582</v>
      </c>
      <c r="D2047" s="89">
        <v>7057</v>
      </c>
      <c r="F2047" s="98">
        <f t="shared" si="31"/>
        <v>7.057</v>
      </c>
      <c r="I2047" s="98">
        <v>7.057</v>
      </c>
    </row>
    <row r="2048" spans="1:9" ht="12.75" hidden="1" outlineLevel="4">
      <c r="A2048" s="85" t="s">
        <v>1559</v>
      </c>
      <c r="B2048" s="88" t="s">
        <v>3284</v>
      </c>
      <c r="C2048" s="88" t="s">
        <v>3285</v>
      </c>
      <c r="D2048" s="89">
        <v>138</v>
      </c>
      <c r="F2048" s="98">
        <f t="shared" si="31"/>
        <v>0.138</v>
      </c>
      <c r="I2048" s="98">
        <v>0.138</v>
      </c>
    </row>
    <row r="2049" spans="1:9" ht="12.75" hidden="1" outlineLevel="4">
      <c r="A2049" s="85" t="s">
        <v>1560</v>
      </c>
      <c r="B2049" s="88" t="s">
        <v>2501</v>
      </c>
      <c r="C2049" s="88" t="s">
        <v>2502</v>
      </c>
      <c r="D2049" s="89">
        <v>45968</v>
      </c>
      <c r="F2049" s="98">
        <f t="shared" si="31"/>
        <v>45.968</v>
      </c>
      <c r="I2049" s="98">
        <v>45.968</v>
      </c>
    </row>
    <row r="2050" spans="1:9" ht="12.75" hidden="1" outlineLevel="4">
      <c r="A2050" s="85" t="s">
        <v>1561</v>
      </c>
      <c r="B2050" s="88" t="s">
        <v>2756</v>
      </c>
      <c r="C2050" s="88" t="s">
        <v>2757</v>
      </c>
      <c r="D2050" s="89">
        <v>427</v>
      </c>
      <c r="F2050" s="98">
        <f t="shared" si="31"/>
        <v>0.427</v>
      </c>
      <c r="I2050" s="98">
        <v>0.427</v>
      </c>
    </row>
    <row r="2051" spans="1:9" ht="12.75" hidden="1" outlineLevel="4">
      <c r="A2051" s="85" t="s">
        <v>1562</v>
      </c>
      <c r="B2051" s="88" t="s">
        <v>2779</v>
      </c>
      <c r="C2051" s="88" t="s">
        <v>2780</v>
      </c>
      <c r="D2051" s="89">
        <v>548</v>
      </c>
      <c r="F2051" s="98">
        <f t="shared" si="31"/>
        <v>0.548</v>
      </c>
      <c r="I2051" s="98">
        <v>0.548</v>
      </c>
    </row>
    <row r="2052" spans="1:9" ht="12.75" hidden="1" outlineLevel="4">
      <c r="A2052" s="85" t="s">
        <v>1563</v>
      </c>
      <c r="B2052" s="88" t="s">
        <v>2510</v>
      </c>
      <c r="C2052" s="88" t="s">
        <v>2511</v>
      </c>
      <c r="D2052" s="89">
        <v>4688</v>
      </c>
      <c r="F2052" s="98">
        <f t="shared" si="31"/>
        <v>4.688</v>
      </c>
      <c r="I2052" s="98">
        <v>4.688</v>
      </c>
    </row>
    <row r="2053" spans="1:9" ht="12.75" hidden="1" outlineLevel="4">
      <c r="A2053" s="85" t="s">
        <v>1564</v>
      </c>
      <c r="B2053" s="88" t="s">
        <v>2434</v>
      </c>
      <c r="C2053" s="88" t="s">
        <v>2435</v>
      </c>
      <c r="D2053" s="89">
        <v>5278</v>
      </c>
      <c r="F2053" s="98">
        <f t="shared" si="31"/>
        <v>5.278</v>
      </c>
      <c r="I2053" s="98">
        <v>5.278</v>
      </c>
    </row>
    <row r="2054" spans="1:9" ht="12.75" hidden="1" outlineLevel="4">
      <c r="A2054" s="85" t="s">
        <v>1565</v>
      </c>
      <c r="B2054" s="88" t="s">
        <v>2437</v>
      </c>
      <c r="C2054" s="88" t="s">
        <v>2438</v>
      </c>
      <c r="D2054" s="89">
        <v>4610</v>
      </c>
      <c r="F2054" s="98">
        <f aca="true" t="shared" si="32" ref="F2054:F2117">D2054/1000</f>
        <v>4.61</v>
      </c>
      <c r="I2054" s="98">
        <v>4.61</v>
      </c>
    </row>
    <row r="2055" spans="1:9" ht="12.75" hidden="1" outlineLevel="4">
      <c r="A2055" s="85" t="s">
        <v>1566</v>
      </c>
      <c r="B2055" s="88" t="s">
        <v>2443</v>
      </c>
      <c r="C2055" s="88" t="s">
        <v>4691</v>
      </c>
      <c r="D2055" s="89">
        <v>9438</v>
      </c>
      <c r="F2055" s="98">
        <f t="shared" si="32"/>
        <v>9.438</v>
      </c>
      <c r="I2055" s="98">
        <v>9.438</v>
      </c>
    </row>
    <row r="2056" spans="1:9" ht="12.75" hidden="1" outlineLevel="4">
      <c r="A2056" s="85" t="s">
        <v>1567</v>
      </c>
      <c r="B2056" s="88" t="s">
        <v>2522</v>
      </c>
      <c r="C2056" s="88" t="s">
        <v>2523</v>
      </c>
      <c r="D2056" s="89">
        <v>23926</v>
      </c>
      <c r="F2056" s="98">
        <f t="shared" si="32"/>
        <v>23.926</v>
      </c>
      <c r="I2056" s="98">
        <v>23.926</v>
      </c>
    </row>
    <row r="2057" spans="1:9" ht="12.75" hidden="1" outlineLevel="4">
      <c r="A2057" s="85" t="s">
        <v>1568</v>
      </c>
      <c r="B2057" s="88" t="s">
        <v>4696</v>
      </c>
      <c r="C2057" s="88" t="s">
        <v>4697</v>
      </c>
      <c r="D2057" s="89">
        <v>41093</v>
      </c>
      <c r="F2057" s="98">
        <f t="shared" si="32"/>
        <v>41.093</v>
      </c>
      <c r="I2057" s="98">
        <v>41.093</v>
      </c>
    </row>
    <row r="2058" spans="1:9" ht="12.75" hidden="1" outlineLevel="4">
      <c r="A2058" s="85" t="s">
        <v>1569</v>
      </c>
      <c r="B2058" s="88" t="s">
        <v>4699</v>
      </c>
      <c r="C2058" s="88" t="s">
        <v>4700</v>
      </c>
      <c r="D2058" s="89">
        <v>1649</v>
      </c>
      <c r="F2058" s="98">
        <f t="shared" si="32"/>
        <v>1.649</v>
      </c>
      <c r="I2058" s="98">
        <v>1.649</v>
      </c>
    </row>
    <row r="2059" spans="1:9" ht="12.75" hidden="1" outlineLevel="4">
      <c r="A2059" s="85" t="s">
        <v>1570</v>
      </c>
      <c r="B2059" s="88" t="s">
        <v>2562</v>
      </c>
      <c r="C2059" s="88" t="s">
        <v>2563</v>
      </c>
      <c r="D2059" s="89">
        <v>19526</v>
      </c>
      <c r="F2059" s="98">
        <f t="shared" si="32"/>
        <v>19.526</v>
      </c>
      <c r="I2059" s="98">
        <v>19.526</v>
      </c>
    </row>
    <row r="2060" spans="1:9" ht="12.75" hidden="1" outlineLevel="3" collapsed="1">
      <c r="A2060" s="85" t="s">
        <v>2398</v>
      </c>
      <c r="B2060" s="90" t="s">
        <v>1571</v>
      </c>
      <c r="C2060" s="90" t="s">
        <v>5912</v>
      </c>
      <c r="D2060" s="91">
        <v>729740</v>
      </c>
      <c r="F2060" s="98">
        <f t="shared" si="32"/>
        <v>729.74</v>
      </c>
      <c r="I2060" s="98">
        <v>729.74</v>
      </c>
    </row>
    <row r="2061" spans="1:9" ht="12.75" hidden="1" outlineLevel="4">
      <c r="A2061" s="85" t="s">
        <v>3646</v>
      </c>
      <c r="B2061" s="88" t="s">
        <v>2404</v>
      </c>
      <c r="C2061" s="88" t="s">
        <v>2405</v>
      </c>
      <c r="D2061" s="89">
        <v>77914</v>
      </c>
      <c r="F2061" s="98">
        <f t="shared" si="32"/>
        <v>77.914</v>
      </c>
      <c r="I2061" s="98">
        <v>77.914</v>
      </c>
    </row>
    <row r="2062" spans="1:9" ht="12.75" hidden="1" outlineLevel="4">
      <c r="A2062" s="85" t="s">
        <v>3647</v>
      </c>
      <c r="B2062" s="88" t="s">
        <v>476</v>
      </c>
      <c r="C2062" s="88" t="s">
        <v>477</v>
      </c>
      <c r="D2062" s="89">
        <v>103</v>
      </c>
      <c r="F2062" s="98">
        <f t="shared" si="32"/>
        <v>0.103</v>
      </c>
      <c r="I2062" s="98">
        <v>0.103</v>
      </c>
    </row>
    <row r="2063" spans="1:9" ht="12.75" hidden="1" outlineLevel="4">
      <c r="A2063" s="85" t="s">
        <v>3648</v>
      </c>
      <c r="B2063" s="88" t="s">
        <v>3649</v>
      </c>
      <c r="C2063" s="88" t="s">
        <v>3650</v>
      </c>
      <c r="D2063" s="89">
        <v>-4</v>
      </c>
      <c r="F2063" s="98">
        <f t="shared" si="32"/>
        <v>-0.004</v>
      </c>
      <c r="I2063" s="98">
        <v>-0.004</v>
      </c>
    </row>
    <row r="2064" spans="1:9" ht="12.75" hidden="1" outlineLevel="4">
      <c r="A2064" s="85" t="s">
        <v>3651</v>
      </c>
      <c r="B2064" s="88" t="s">
        <v>2410</v>
      </c>
      <c r="C2064" s="88" t="s">
        <v>2411</v>
      </c>
      <c r="D2064" s="89">
        <v>3203</v>
      </c>
      <c r="F2064" s="98">
        <f t="shared" si="32"/>
        <v>3.203</v>
      </c>
      <c r="I2064" s="98">
        <v>3.203</v>
      </c>
    </row>
    <row r="2065" spans="1:9" ht="12.75" hidden="1" outlineLevel="4">
      <c r="A2065" s="85" t="s">
        <v>3652</v>
      </c>
      <c r="B2065" s="88" t="s">
        <v>3653</v>
      </c>
      <c r="C2065" s="88" t="s">
        <v>3654</v>
      </c>
      <c r="D2065" s="89">
        <v>450</v>
      </c>
      <c r="F2065" s="98">
        <f t="shared" si="32"/>
        <v>0.45</v>
      </c>
      <c r="I2065" s="98">
        <v>0.45</v>
      </c>
    </row>
    <row r="2066" spans="1:9" ht="12.75" hidden="1" outlineLevel="4">
      <c r="A2066" s="85" t="s">
        <v>3655</v>
      </c>
      <c r="B2066" s="88" t="s">
        <v>2489</v>
      </c>
      <c r="C2066" s="88" t="s">
        <v>2490</v>
      </c>
      <c r="D2066" s="89">
        <v>903</v>
      </c>
      <c r="F2066" s="98">
        <f t="shared" si="32"/>
        <v>0.903</v>
      </c>
      <c r="I2066" s="98">
        <v>0.903</v>
      </c>
    </row>
    <row r="2067" spans="1:9" ht="12.75" hidden="1" outlineLevel="4">
      <c r="A2067" s="85" t="s">
        <v>3656</v>
      </c>
      <c r="B2067" s="88" t="s">
        <v>2704</v>
      </c>
      <c r="C2067" s="88" t="s">
        <v>2705</v>
      </c>
      <c r="D2067" s="89">
        <v>38</v>
      </c>
      <c r="F2067" s="98">
        <f t="shared" si="32"/>
        <v>0.038</v>
      </c>
      <c r="I2067" s="98">
        <v>0.038</v>
      </c>
    </row>
    <row r="2068" spans="1:9" ht="12.75" hidden="1" outlineLevel="4">
      <c r="A2068" s="85" t="s">
        <v>3657</v>
      </c>
      <c r="B2068" s="88" t="s">
        <v>5116</v>
      </c>
      <c r="C2068" s="88" t="s">
        <v>5117</v>
      </c>
      <c r="D2068" s="89">
        <v>816</v>
      </c>
      <c r="F2068" s="98">
        <f t="shared" si="32"/>
        <v>0.816</v>
      </c>
      <c r="I2068" s="98">
        <v>0.816</v>
      </c>
    </row>
    <row r="2069" spans="1:9" ht="12.75" hidden="1" outlineLevel="4">
      <c r="A2069" s="85" t="s">
        <v>3658</v>
      </c>
      <c r="B2069" s="88" t="s">
        <v>517</v>
      </c>
      <c r="C2069" s="88" t="s">
        <v>518</v>
      </c>
      <c r="D2069" s="89">
        <v>670</v>
      </c>
      <c r="F2069" s="98">
        <f t="shared" si="32"/>
        <v>0.67</v>
      </c>
      <c r="I2069" s="98">
        <v>0.67</v>
      </c>
    </row>
    <row r="2070" spans="1:9" ht="12.75" hidden="1" outlineLevel="4">
      <c r="A2070" s="85" t="s">
        <v>3659</v>
      </c>
      <c r="B2070" s="88" t="s">
        <v>2578</v>
      </c>
      <c r="C2070" s="88" t="s">
        <v>2579</v>
      </c>
      <c r="D2070" s="89">
        <v>620</v>
      </c>
      <c r="F2070" s="98">
        <f t="shared" si="32"/>
        <v>0.62</v>
      </c>
      <c r="I2070" s="98">
        <v>0.62</v>
      </c>
    </row>
    <row r="2071" spans="1:9" ht="12.75" hidden="1" outlineLevel="4">
      <c r="A2071" s="85" t="s">
        <v>3660</v>
      </c>
      <c r="B2071" s="88" t="s">
        <v>2396</v>
      </c>
      <c r="C2071" s="88" t="s">
        <v>2397</v>
      </c>
      <c r="D2071" s="89">
        <v>8573</v>
      </c>
      <c r="F2071" s="98">
        <f t="shared" si="32"/>
        <v>8.573</v>
      </c>
      <c r="I2071" s="98">
        <v>8.573</v>
      </c>
    </row>
    <row r="2072" spans="1:9" ht="12.75" hidden="1" outlineLevel="4">
      <c r="A2072" s="85" t="s">
        <v>3661</v>
      </c>
      <c r="B2072" s="88" t="s">
        <v>2419</v>
      </c>
      <c r="C2072" s="88" t="s">
        <v>2420</v>
      </c>
      <c r="D2072" s="89">
        <v>657</v>
      </c>
      <c r="F2072" s="98">
        <f t="shared" si="32"/>
        <v>0.657</v>
      </c>
      <c r="I2072" s="98">
        <v>0.657</v>
      </c>
    </row>
    <row r="2073" spans="1:9" ht="12.75" hidden="1" outlineLevel="4">
      <c r="A2073" s="85" t="s">
        <v>3662</v>
      </c>
      <c r="B2073" s="88" t="s">
        <v>2422</v>
      </c>
      <c r="C2073" s="88" t="s">
        <v>2423</v>
      </c>
      <c r="D2073" s="89">
        <v>28103</v>
      </c>
      <c r="F2073" s="98">
        <f t="shared" si="32"/>
        <v>28.103</v>
      </c>
      <c r="I2073" s="98">
        <v>28.103</v>
      </c>
    </row>
    <row r="2074" spans="1:9" ht="12.75" hidden="1" outlineLevel="4">
      <c r="A2074" s="85" t="s">
        <v>3663</v>
      </c>
      <c r="B2074" s="88" t="s">
        <v>2501</v>
      </c>
      <c r="C2074" s="88" t="s">
        <v>2502</v>
      </c>
      <c r="D2074" s="89">
        <v>33639</v>
      </c>
      <c r="F2074" s="98">
        <f t="shared" si="32"/>
        <v>33.639</v>
      </c>
      <c r="I2074" s="98">
        <v>33.639</v>
      </c>
    </row>
    <row r="2075" spans="1:9" ht="12.75" hidden="1" outlineLevel="4">
      <c r="A2075" s="85" t="s">
        <v>3664</v>
      </c>
      <c r="B2075" s="88" t="s">
        <v>2779</v>
      </c>
      <c r="C2075" s="88" t="s">
        <v>2780</v>
      </c>
      <c r="D2075" s="89">
        <v>847</v>
      </c>
      <c r="F2075" s="98">
        <f t="shared" si="32"/>
        <v>0.847</v>
      </c>
      <c r="I2075" s="98">
        <v>0.847</v>
      </c>
    </row>
    <row r="2076" spans="1:9" ht="12.75" hidden="1" outlineLevel="4">
      <c r="A2076" s="85" t="s">
        <v>3665</v>
      </c>
      <c r="B2076" s="88" t="s">
        <v>2759</v>
      </c>
      <c r="C2076" s="88" t="s">
        <v>2760</v>
      </c>
      <c r="D2076" s="89">
        <v>3950</v>
      </c>
      <c r="F2076" s="98">
        <f t="shared" si="32"/>
        <v>3.95</v>
      </c>
      <c r="I2076" s="98">
        <v>3.95</v>
      </c>
    </row>
    <row r="2077" spans="1:9" ht="12.75" hidden="1" outlineLevel="4">
      <c r="A2077" s="85" t="s">
        <v>3666</v>
      </c>
      <c r="B2077" s="88" t="s">
        <v>2431</v>
      </c>
      <c r="C2077" s="88" t="s">
        <v>2432</v>
      </c>
      <c r="D2077" s="89">
        <v>2090</v>
      </c>
      <c r="F2077" s="98">
        <f t="shared" si="32"/>
        <v>2.09</v>
      </c>
      <c r="I2077" s="98">
        <v>2.09</v>
      </c>
    </row>
    <row r="2078" spans="1:9" ht="12.75" hidden="1" outlineLevel="4">
      <c r="A2078" s="85" t="s">
        <v>3667</v>
      </c>
      <c r="B2078" s="88" t="s">
        <v>2510</v>
      </c>
      <c r="C2078" s="88" t="s">
        <v>2511</v>
      </c>
      <c r="D2078" s="89">
        <v>15866</v>
      </c>
      <c r="F2078" s="98">
        <f t="shared" si="32"/>
        <v>15.866</v>
      </c>
      <c r="I2078" s="98">
        <v>15.866</v>
      </c>
    </row>
    <row r="2079" spans="1:9" ht="12.75" hidden="1" outlineLevel="4">
      <c r="A2079" s="85" t="s">
        <v>3668</v>
      </c>
      <c r="B2079" s="88" t="s">
        <v>2434</v>
      </c>
      <c r="C2079" s="88" t="s">
        <v>2435</v>
      </c>
      <c r="D2079" s="89">
        <v>17863</v>
      </c>
      <c r="F2079" s="98">
        <f t="shared" si="32"/>
        <v>17.863</v>
      </c>
      <c r="I2079" s="98">
        <v>17.863</v>
      </c>
    </row>
    <row r="2080" spans="1:9" ht="12.75" hidden="1" outlineLevel="4">
      <c r="A2080" s="85" t="s">
        <v>3669</v>
      </c>
      <c r="B2080" s="88" t="s">
        <v>2437</v>
      </c>
      <c r="C2080" s="88" t="s">
        <v>2438</v>
      </c>
      <c r="D2080" s="89">
        <v>15602</v>
      </c>
      <c r="F2080" s="98">
        <f t="shared" si="32"/>
        <v>15.602</v>
      </c>
      <c r="I2080" s="98">
        <v>15.602</v>
      </c>
    </row>
    <row r="2081" spans="1:9" ht="12.75" hidden="1" outlineLevel="4">
      <c r="A2081" s="85" t="s">
        <v>3670</v>
      </c>
      <c r="B2081" s="88" t="s">
        <v>2440</v>
      </c>
      <c r="C2081" s="88" t="s">
        <v>2441</v>
      </c>
      <c r="D2081" s="89">
        <v>26268</v>
      </c>
      <c r="F2081" s="98">
        <f t="shared" si="32"/>
        <v>26.268</v>
      </c>
      <c r="I2081" s="98">
        <v>26.268</v>
      </c>
    </row>
    <row r="2082" spans="1:9" ht="12.75" hidden="1" outlineLevel="4">
      <c r="A2082" s="85" t="s">
        <v>3671</v>
      </c>
      <c r="B2082" s="88" t="s">
        <v>2443</v>
      </c>
      <c r="C2082" s="88" t="s">
        <v>4691</v>
      </c>
      <c r="D2082" s="89">
        <v>31944</v>
      </c>
      <c r="F2082" s="98">
        <f t="shared" si="32"/>
        <v>31.944</v>
      </c>
      <c r="I2082" s="98">
        <v>31.944</v>
      </c>
    </row>
    <row r="2083" spans="1:9" ht="12.75" hidden="1" outlineLevel="4">
      <c r="A2083" s="85" t="s">
        <v>3672</v>
      </c>
      <c r="B2083" s="88" t="s">
        <v>4693</v>
      </c>
      <c r="C2083" s="88" t="s">
        <v>4694</v>
      </c>
      <c r="D2083" s="89">
        <v>14024</v>
      </c>
      <c r="F2083" s="98">
        <f t="shared" si="32"/>
        <v>14.024</v>
      </c>
      <c r="I2083" s="98">
        <v>14.024</v>
      </c>
    </row>
    <row r="2084" spans="1:9" ht="12.75" hidden="1" outlineLevel="4">
      <c r="A2084" s="85" t="s">
        <v>3673</v>
      </c>
      <c r="B2084" s="88" t="s">
        <v>2562</v>
      </c>
      <c r="C2084" s="88" t="s">
        <v>2563</v>
      </c>
      <c r="D2084" s="89">
        <v>6040</v>
      </c>
      <c r="F2084" s="98">
        <f t="shared" si="32"/>
        <v>6.04</v>
      </c>
      <c r="I2084" s="98">
        <v>6.04</v>
      </c>
    </row>
    <row r="2085" spans="1:9" ht="12.75" hidden="1" outlineLevel="4">
      <c r="A2085" s="85" t="s">
        <v>3674</v>
      </c>
      <c r="B2085" s="88" t="s">
        <v>3675</v>
      </c>
      <c r="C2085" s="88" t="s">
        <v>3676</v>
      </c>
      <c r="D2085" s="89">
        <v>-761582</v>
      </c>
      <c r="F2085" s="98">
        <f t="shared" si="32"/>
        <v>-761.582</v>
      </c>
      <c r="I2085" s="98">
        <v>-761.582</v>
      </c>
    </row>
    <row r="2086" spans="1:9" ht="12.75" hidden="1" outlineLevel="4">
      <c r="A2086" s="85" t="s">
        <v>3677</v>
      </c>
      <c r="B2086" s="88" t="s">
        <v>3678</v>
      </c>
      <c r="C2086" s="88" t="s">
        <v>1618</v>
      </c>
      <c r="D2086" s="89">
        <v>-171315</v>
      </c>
      <c r="F2086" s="98">
        <f t="shared" si="32"/>
        <v>-171.315</v>
      </c>
      <c r="I2086" s="98">
        <v>-171.315</v>
      </c>
    </row>
    <row r="2087" spans="1:9" ht="12.75" hidden="1" outlineLevel="4">
      <c r="A2087" s="85" t="s">
        <v>1619</v>
      </c>
      <c r="B2087" s="88" t="s">
        <v>4705</v>
      </c>
      <c r="C2087" s="88" t="s">
        <v>4706</v>
      </c>
      <c r="D2087" s="89">
        <v>-88131</v>
      </c>
      <c r="F2087" s="98">
        <f t="shared" si="32"/>
        <v>-88.131</v>
      </c>
      <c r="I2087" s="98">
        <v>-88.131</v>
      </c>
    </row>
    <row r="2088" spans="1:9" ht="12.75" hidden="1" outlineLevel="4">
      <c r="A2088" s="85" t="s">
        <v>1620</v>
      </c>
      <c r="B2088" s="88" t="s">
        <v>2483</v>
      </c>
      <c r="C2088" s="88" t="s">
        <v>2484</v>
      </c>
      <c r="D2088" s="89">
        <v>1089135</v>
      </c>
      <c r="F2088" s="98">
        <f t="shared" si="32"/>
        <v>1089.135</v>
      </c>
      <c r="I2088" s="98">
        <v>1089.135</v>
      </c>
    </row>
    <row r="2089" spans="1:9" ht="12.75" hidden="1" outlineLevel="4">
      <c r="A2089" s="85" t="s">
        <v>1621</v>
      </c>
      <c r="B2089" s="88" t="s">
        <v>5089</v>
      </c>
      <c r="C2089" s="88" t="s">
        <v>5090</v>
      </c>
      <c r="D2089" s="89">
        <v>466</v>
      </c>
      <c r="F2089" s="98">
        <f t="shared" si="32"/>
        <v>0.466</v>
      </c>
      <c r="I2089" s="98">
        <v>0.466</v>
      </c>
    </row>
    <row r="2090" spans="1:9" ht="12.75" hidden="1" outlineLevel="4">
      <c r="A2090" s="85" t="s">
        <v>1622</v>
      </c>
      <c r="B2090" s="88" t="s">
        <v>318</v>
      </c>
      <c r="C2090" s="88" t="s">
        <v>319</v>
      </c>
      <c r="D2090" s="89">
        <v>1307</v>
      </c>
      <c r="F2090" s="98">
        <f t="shared" si="32"/>
        <v>1.307</v>
      </c>
      <c r="I2090" s="98">
        <v>1.307</v>
      </c>
    </row>
    <row r="2091" spans="1:9" ht="12.75" hidden="1" outlineLevel="4">
      <c r="A2091" s="85" t="s">
        <v>1623</v>
      </c>
      <c r="B2091" s="88" t="s">
        <v>2486</v>
      </c>
      <c r="C2091" s="88" t="s">
        <v>2487</v>
      </c>
      <c r="D2091" s="89">
        <v>204211</v>
      </c>
      <c r="F2091" s="98">
        <f t="shared" si="32"/>
        <v>204.211</v>
      </c>
      <c r="I2091" s="98">
        <v>204.211</v>
      </c>
    </row>
    <row r="2092" spans="1:9" ht="12.75" hidden="1" outlineLevel="4">
      <c r="A2092" s="85" t="s">
        <v>1624</v>
      </c>
      <c r="B2092" s="88" t="s">
        <v>2407</v>
      </c>
      <c r="C2092" s="88" t="s">
        <v>2408</v>
      </c>
      <c r="D2092" s="89">
        <v>-3575</v>
      </c>
      <c r="F2092" s="98">
        <f t="shared" si="32"/>
        <v>-3.575</v>
      </c>
      <c r="I2092" s="98">
        <v>-3.575</v>
      </c>
    </row>
    <row r="2093" spans="1:9" ht="12.75" hidden="1" outlineLevel="4">
      <c r="A2093" s="85" t="s">
        <v>1625</v>
      </c>
      <c r="B2093" s="88" t="s">
        <v>2413</v>
      </c>
      <c r="C2093" s="88" t="s">
        <v>2414</v>
      </c>
      <c r="D2093" s="89">
        <v>-5476</v>
      </c>
      <c r="F2093" s="98">
        <f t="shared" si="32"/>
        <v>-5.476</v>
      </c>
      <c r="I2093" s="98">
        <v>-5.476</v>
      </c>
    </row>
    <row r="2094" spans="1:9" ht="12.75" hidden="1" outlineLevel="4">
      <c r="A2094" s="85" t="s">
        <v>1626</v>
      </c>
      <c r="B2094" s="88" t="s">
        <v>2416</v>
      </c>
      <c r="C2094" s="88" t="s">
        <v>2417</v>
      </c>
      <c r="D2094" s="89">
        <v>729</v>
      </c>
      <c r="F2094" s="98">
        <f t="shared" si="32"/>
        <v>0.729</v>
      </c>
      <c r="I2094" s="98">
        <v>0.729</v>
      </c>
    </row>
    <row r="2095" spans="1:9" ht="12.75" hidden="1" outlineLevel="4">
      <c r="A2095" s="85" t="s">
        <v>1627</v>
      </c>
      <c r="B2095" s="88" t="s">
        <v>2393</v>
      </c>
      <c r="C2095" s="88" t="s">
        <v>2394</v>
      </c>
      <c r="D2095" s="89">
        <v>4173</v>
      </c>
      <c r="F2095" s="98">
        <f t="shared" si="32"/>
        <v>4.173</v>
      </c>
      <c r="I2095" s="98">
        <v>4.173</v>
      </c>
    </row>
    <row r="2096" spans="1:9" ht="12.75" hidden="1" outlineLevel="4">
      <c r="A2096" s="85" t="s">
        <v>1628</v>
      </c>
      <c r="B2096" s="88" t="s">
        <v>5097</v>
      </c>
      <c r="C2096" s="88" t="s">
        <v>5098</v>
      </c>
      <c r="D2096" s="89">
        <v>5371</v>
      </c>
      <c r="F2096" s="98">
        <f t="shared" si="32"/>
        <v>5.371</v>
      </c>
      <c r="I2096" s="98">
        <v>5.371</v>
      </c>
    </row>
    <row r="2097" spans="1:9" ht="12.75" hidden="1" outlineLevel="4">
      <c r="A2097" s="85" t="s">
        <v>1629</v>
      </c>
      <c r="B2097" s="88" t="s">
        <v>3284</v>
      </c>
      <c r="C2097" s="88" t="s">
        <v>3285</v>
      </c>
      <c r="D2097" s="89">
        <v>329</v>
      </c>
      <c r="F2097" s="98">
        <f t="shared" si="32"/>
        <v>0.329</v>
      </c>
      <c r="I2097" s="98">
        <v>0.329</v>
      </c>
    </row>
    <row r="2098" spans="1:9" ht="12.75" hidden="1" outlineLevel="4">
      <c r="A2098" s="85" t="s">
        <v>1630</v>
      </c>
      <c r="B2098" s="88" t="s">
        <v>2504</v>
      </c>
      <c r="C2098" s="88" t="s">
        <v>2505</v>
      </c>
      <c r="D2098" s="89">
        <v>564</v>
      </c>
      <c r="F2098" s="98">
        <f t="shared" si="32"/>
        <v>0.564</v>
      </c>
      <c r="I2098" s="98">
        <v>0.564</v>
      </c>
    </row>
    <row r="2099" spans="1:9" ht="12.75" hidden="1" outlineLevel="4">
      <c r="A2099" s="85" t="s">
        <v>1631</v>
      </c>
      <c r="B2099" s="88" t="s">
        <v>5140</v>
      </c>
      <c r="C2099" s="88" t="s">
        <v>5141</v>
      </c>
      <c r="D2099" s="89">
        <v>3115</v>
      </c>
      <c r="F2099" s="98">
        <f t="shared" si="32"/>
        <v>3.115</v>
      </c>
      <c r="I2099" s="98">
        <v>3.115</v>
      </c>
    </row>
    <row r="2100" spans="1:9" ht="12.75" hidden="1" outlineLevel="4">
      <c r="A2100" s="85" t="s">
        <v>1632</v>
      </c>
      <c r="B2100" s="88" t="s">
        <v>2756</v>
      </c>
      <c r="C2100" s="88" t="s">
        <v>2757</v>
      </c>
      <c r="D2100" s="89">
        <v>263</v>
      </c>
      <c r="F2100" s="98">
        <f t="shared" si="32"/>
        <v>0.263</v>
      </c>
      <c r="I2100" s="98">
        <v>0.263</v>
      </c>
    </row>
    <row r="2101" spans="1:9" ht="12.75" hidden="1" outlineLevel="4">
      <c r="A2101" s="85" t="s">
        <v>1633</v>
      </c>
      <c r="B2101" s="88" t="s">
        <v>2507</v>
      </c>
      <c r="C2101" s="88" t="s">
        <v>2508</v>
      </c>
      <c r="D2101" s="89">
        <v>8318</v>
      </c>
      <c r="F2101" s="98">
        <f t="shared" si="32"/>
        <v>8.318</v>
      </c>
      <c r="I2101" s="98">
        <v>8.318</v>
      </c>
    </row>
    <row r="2102" spans="1:9" ht="12.75" hidden="1" outlineLevel="4">
      <c r="A2102" s="85" t="s">
        <v>1634</v>
      </c>
      <c r="B2102" s="88" t="s">
        <v>2513</v>
      </c>
      <c r="C2102" s="88" t="s">
        <v>2514</v>
      </c>
      <c r="D2102" s="89">
        <v>40809</v>
      </c>
      <c r="F2102" s="98">
        <f t="shared" si="32"/>
        <v>40.809</v>
      </c>
      <c r="I2102" s="98">
        <v>40.809</v>
      </c>
    </row>
    <row r="2103" spans="1:9" ht="12.75" hidden="1" outlineLevel="4">
      <c r="A2103" s="85" t="s">
        <v>1635</v>
      </c>
      <c r="B2103" s="88" t="s">
        <v>2516</v>
      </c>
      <c r="C2103" s="88" t="s">
        <v>2517</v>
      </c>
      <c r="D2103" s="89">
        <v>6782</v>
      </c>
      <c r="F2103" s="98">
        <f t="shared" si="32"/>
        <v>6.782</v>
      </c>
      <c r="I2103" s="98">
        <v>6.782</v>
      </c>
    </row>
    <row r="2104" spans="1:9" ht="12.75" hidden="1" outlineLevel="4">
      <c r="A2104" s="85" t="s">
        <v>1636</v>
      </c>
      <c r="B2104" s="88" t="s">
        <v>2519</v>
      </c>
      <c r="C2104" s="88" t="s">
        <v>2520</v>
      </c>
      <c r="D2104" s="89">
        <v>200472</v>
      </c>
      <c r="F2104" s="98">
        <f t="shared" si="32"/>
        <v>200.472</v>
      </c>
      <c r="I2104" s="98">
        <v>200.472</v>
      </c>
    </row>
    <row r="2105" spans="1:9" ht="12.75" hidden="1" outlineLevel="4">
      <c r="A2105" s="85" t="s">
        <v>1637</v>
      </c>
      <c r="B2105" s="88" t="s">
        <v>2522</v>
      </c>
      <c r="C2105" s="88" t="s">
        <v>2523</v>
      </c>
      <c r="D2105" s="89">
        <v>21408</v>
      </c>
      <c r="F2105" s="98">
        <f t="shared" si="32"/>
        <v>21.408</v>
      </c>
      <c r="I2105" s="98">
        <v>21.408</v>
      </c>
    </row>
    <row r="2106" spans="1:9" ht="12.75" hidden="1" outlineLevel="4">
      <c r="A2106" s="85" t="s">
        <v>1638</v>
      </c>
      <c r="B2106" s="88" t="s">
        <v>2525</v>
      </c>
      <c r="C2106" s="88" t="s">
        <v>2526</v>
      </c>
      <c r="D2106" s="89">
        <v>5445</v>
      </c>
      <c r="F2106" s="98">
        <f t="shared" si="32"/>
        <v>5.445</v>
      </c>
      <c r="I2106" s="98">
        <v>5.445</v>
      </c>
    </row>
    <row r="2107" spans="1:9" ht="12.75" hidden="1" outlineLevel="4">
      <c r="A2107" s="85" t="s">
        <v>1639</v>
      </c>
      <c r="B2107" s="88" t="s">
        <v>4696</v>
      </c>
      <c r="C2107" s="88" t="s">
        <v>4697</v>
      </c>
      <c r="D2107" s="89">
        <v>127119</v>
      </c>
      <c r="F2107" s="98">
        <f t="shared" si="32"/>
        <v>127.119</v>
      </c>
      <c r="I2107" s="98">
        <v>127.119</v>
      </c>
    </row>
    <row r="2108" spans="1:9" ht="12.75" hidden="1" outlineLevel="4">
      <c r="A2108" s="85" t="s">
        <v>1640</v>
      </c>
      <c r="B2108" s="88" t="s">
        <v>4699</v>
      </c>
      <c r="C2108" s="88" t="s">
        <v>4700</v>
      </c>
      <c r="D2108" s="89">
        <v>5580</v>
      </c>
      <c r="F2108" s="98">
        <f t="shared" si="32"/>
        <v>5.58</v>
      </c>
      <c r="I2108" s="98">
        <v>5.58</v>
      </c>
    </row>
    <row r="2109" spans="1:9" ht="12.75" hidden="1" outlineLevel="4">
      <c r="A2109" s="85" t="s">
        <v>1641</v>
      </c>
      <c r="B2109" s="88" t="s">
        <v>4702</v>
      </c>
      <c r="C2109" s="88" t="s">
        <v>4703</v>
      </c>
      <c r="D2109" s="89">
        <v>8723</v>
      </c>
      <c r="F2109" s="98">
        <f t="shared" si="32"/>
        <v>8.723</v>
      </c>
      <c r="I2109" s="98">
        <v>8.723</v>
      </c>
    </row>
    <row r="2110" spans="1:9" ht="12.75" hidden="1" outlineLevel="4">
      <c r="A2110" s="85" t="s">
        <v>1642</v>
      </c>
      <c r="B2110" s="88" t="s">
        <v>3345</v>
      </c>
      <c r="C2110" s="88" t="s">
        <v>3346</v>
      </c>
      <c r="D2110" s="89">
        <v>445451</v>
      </c>
      <c r="F2110" s="98">
        <f t="shared" si="32"/>
        <v>445.451</v>
      </c>
      <c r="I2110" s="98">
        <v>445.451</v>
      </c>
    </row>
    <row r="2111" spans="1:9" ht="12.75" hidden="1" outlineLevel="3" collapsed="1">
      <c r="A2111" s="85" t="s">
        <v>2398</v>
      </c>
      <c r="B2111" s="90" t="s">
        <v>5223</v>
      </c>
      <c r="C2111" s="90" t="s">
        <v>2205</v>
      </c>
      <c r="D2111" s="91">
        <v>1439870</v>
      </c>
      <c r="F2111" s="98">
        <f t="shared" si="32"/>
        <v>1439.87</v>
      </c>
      <c r="I2111" s="98">
        <v>1439.87</v>
      </c>
    </row>
    <row r="2112" spans="1:9" ht="12.75" hidden="1" outlineLevel="4">
      <c r="A2112" s="85" t="s">
        <v>5224</v>
      </c>
      <c r="B2112" s="88" t="s">
        <v>2483</v>
      </c>
      <c r="C2112" s="88" t="s">
        <v>2484</v>
      </c>
      <c r="D2112" s="89">
        <v>140024</v>
      </c>
      <c r="F2112" s="98">
        <f t="shared" si="32"/>
        <v>140.024</v>
      </c>
      <c r="I2112" s="98">
        <v>140.024</v>
      </c>
    </row>
    <row r="2113" spans="1:9" ht="12.75" hidden="1" outlineLevel="4">
      <c r="A2113" s="85" t="s">
        <v>5225</v>
      </c>
      <c r="B2113" s="88" t="s">
        <v>2404</v>
      </c>
      <c r="C2113" s="88" t="s">
        <v>2405</v>
      </c>
      <c r="D2113" s="89">
        <v>9872</v>
      </c>
      <c r="F2113" s="98">
        <f t="shared" si="32"/>
        <v>9.872</v>
      </c>
      <c r="I2113" s="98">
        <v>9.872</v>
      </c>
    </row>
    <row r="2114" spans="1:9" ht="12.75" hidden="1" outlineLevel="4">
      <c r="A2114" s="85" t="s">
        <v>5226</v>
      </c>
      <c r="B2114" s="88" t="s">
        <v>2489</v>
      </c>
      <c r="C2114" s="88" t="s">
        <v>2490</v>
      </c>
      <c r="D2114" s="89">
        <v>58</v>
      </c>
      <c r="F2114" s="98">
        <f t="shared" si="32"/>
        <v>0.058</v>
      </c>
      <c r="I2114" s="98">
        <v>0.058</v>
      </c>
    </row>
    <row r="2115" spans="1:9" ht="12.75" hidden="1" outlineLevel="4">
      <c r="A2115" s="85" t="s">
        <v>5227</v>
      </c>
      <c r="B2115" s="88" t="s">
        <v>2419</v>
      </c>
      <c r="C2115" s="88" t="s">
        <v>2420</v>
      </c>
      <c r="D2115" s="89">
        <v>383</v>
      </c>
      <c r="F2115" s="98">
        <f t="shared" si="32"/>
        <v>0.383</v>
      </c>
      <c r="I2115" s="98">
        <v>0.383</v>
      </c>
    </row>
    <row r="2116" spans="1:9" ht="12.75" hidden="1" outlineLevel="4">
      <c r="A2116" s="85" t="s">
        <v>5228</v>
      </c>
      <c r="B2116" s="88" t="s">
        <v>5229</v>
      </c>
      <c r="C2116" s="88" t="s">
        <v>5230</v>
      </c>
      <c r="D2116" s="89">
        <v>806</v>
      </c>
      <c r="F2116" s="98">
        <f t="shared" si="32"/>
        <v>0.806</v>
      </c>
      <c r="I2116" s="98">
        <v>0.806</v>
      </c>
    </row>
    <row r="2117" spans="1:9" ht="12.75" hidden="1" outlineLevel="4">
      <c r="A2117" s="85" t="s">
        <v>5231</v>
      </c>
      <c r="B2117" s="88" t="s">
        <v>1175</v>
      </c>
      <c r="C2117" s="88" t="s">
        <v>1176</v>
      </c>
      <c r="D2117" s="89">
        <v>822</v>
      </c>
      <c r="F2117" s="98">
        <f t="shared" si="32"/>
        <v>0.822</v>
      </c>
      <c r="I2117" s="98">
        <v>0.822</v>
      </c>
    </row>
    <row r="2118" spans="1:9" ht="12.75" hidden="1" outlineLevel="4">
      <c r="A2118" s="85" t="s">
        <v>5232</v>
      </c>
      <c r="B2118" s="88" t="s">
        <v>2501</v>
      </c>
      <c r="C2118" s="88" t="s">
        <v>2502</v>
      </c>
      <c r="D2118" s="89">
        <v>5465</v>
      </c>
      <c r="F2118" s="98">
        <f aca="true" t="shared" si="33" ref="F2118:F2181">D2118/1000</f>
        <v>5.465</v>
      </c>
      <c r="I2118" s="98">
        <v>5.465</v>
      </c>
    </row>
    <row r="2119" spans="1:9" ht="12.75" hidden="1" outlineLevel="4">
      <c r="A2119" s="85" t="s">
        <v>5233</v>
      </c>
      <c r="B2119" s="88" t="s">
        <v>2756</v>
      </c>
      <c r="C2119" s="88" t="s">
        <v>2757</v>
      </c>
      <c r="D2119" s="89">
        <v>38</v>
      </c>
      <c r="F2119" s="98">
        <f t="shared" si="33"/>
        <v>0.038</v>
      </c>
      <c r="I2119" s="98">
        <v>0.038</v>
      </c>
    </row>
    <row r="2120" spans="1:9" ht="12.75" hidden="1" outlineLevel="4">
      <c r="A2120" s="85" t="s">
        <v>5234</v>
      </c>
      <c r="B2120" s="88" t="s">
        <v>5235</v>
      </c>
      <c r="C2120" s="88" t="s">
        <v>5236</v>
      </c>
      <c r="D2120" s="89">
        <v>8376</v>
      </c>
      <c r="F2120" s="98">
        <f t="shared" si="33"/>
        <v>8.376</v>
      </c>
      <c r="I2120" s="98">
        <v>8.376</v>
      </c>
    </row>
    <row r="2121" spans="1:9" ht="12.75" hidden="1" outlineLevel="4">
      <c r="A2121" s="85" t="s">
        <v>5237</v>
      </c>
      <c r="B2121" s="88" t="s">
        <v>2507</v>
      </c>
      <c r="C2121" s="88" t="s">
        <v>2508</v>
      </c>
      <c r="D2121" s="89">
        <v>756</v>
      </c>
      <c r="F2121" s="98">
        <f t="shared" si="33"/>
        <v>0.756</v>
      </c>
      <c r="I2121" s="98">
        <v>0.756</v>
      </c>
    </row>
    <row r="2122" spans="1:9" ht="12.75" hidden="1" outlineLevel="4">
      <c r="A2122" s="85" t="s">
        <v>5238</v>
      </c>
      <c r="B2122" s="88" t="s">
        <v>2510</v>
      </c>
      <c r="C2122" s="88" t="s">
        <v>2511</v>
      </c>
      <c r="D2122" s="89">
        <v>1442</v>
      </c>
      <c r="F2122" s="98">
        <f t="shared" si="33"/>
        <v>1.442</v>
      </c>
      <c r="I2122" s="98">
        <v>1.442</v>
      </c>
    </row>
    <row r="2123" spans="1:9" ht="12.75" hidden="1" outlineLevel="4">
      <c r="A2123" s="85" t="s">
        <v>5239</v>
      </c>
      <c r="B2123" s="88" t="s">
        <v>2513</v>
      </c>
      <c r="C2123" s="88" t="s">
        <v>2514</v>
      </c>
      <c r="D2123" s="89">
        <v>3887</v>
      </c>
      <c r="F2123" s="98">
        <f t="shared" si="33"/>
        <v>3.887</v>
      </c>
      <c r="I2123" s="98">
        <v>3.887</v>
      </c>
    </row>
    <row r="2124" spans="1:9" ht="12.75" hidden="1" outlineLevel="4">
      <c r="A2124" s="85" t="s">
        <v>5240</v>
      </c>
      <c r="B2124" s="88" t="s">
        <v>2516</v>
      </c>
      <c r="C2124" s="88" t="s">
        <v>2517</v>
      </c>
      <c r="D2124" s="89">
        <v>617</v>
      </c>
      <c r="F2124" s="98">
        <f t="shared" si="33"/>
        <v>0.617</v>
      </c>
      <c r="I2124" s="98">
        <v>0.617</v>
      </c>
    </row>
    <row r="2125" spans="1:9" ht="12.75" hidden="1" outlineLevel="4">
      <c r="A2125" s="85" t="s">
        <v>5241</v>
      </c>
      <c r="B2125" s="88" t="s">
        <v>2437</v>
      </c>
      <c r="C2125" s="88" t="s">
        <v>2438</v>
      </c>
      <c r="D2125" s="89">
        <v>1418</v>
      </c>
      <c r="F2125" s="98">
        <f t="shared" si="33"/>
        <v>1.418</v>
      </c>
      <c r="I2125" s="98">
        <v>1.418</v>
      </c>
    </row>
    <row r="2126" spans="1:9" ht="12.75" hidden="1" outlineLevel="4">
      <c r="A2126" s="85" t="s">
        <v>5242</v>
      </c>
      <c r="B2126" s="88" t="s">
        <v>2519</v>
      </c>
      <c r="C2126" s="88" t="s">
        <v>2520</v>
      </c>
      <c r="D2126" s="89">
        <v>38328</v>
      </c>
      <c r="F2126" s="98">
        <f t="shared" si="33"/>
        <v>38.328</v>
      </c>
      <c r="I2126" s="98">
        <v>38.328</v>
      </c>
    </row>
    <row r="2127" spans="1:9" ht="12.75" hidden="1" outlineLevel="4">
      <c r="A2127" s="85" t="s">
        <v>5243</v>
      </c>
      <c r="B2127" s="88" t="s">
        <v>2522</v>
      </c>
      <c r="C2127" s="88" t="s">
        <v>2523</v>
      </c>
      <c r="D2127" s="89">
        <v>2935</v>
      </c>
      <c r="F2127" s="98">
        <f t="shared" si="33"/>
        <v>2.935</v>
      </c>
      <c r="I2127" s="98">
        <v>2.935</v>
      </c>
    </row>
    <row r="2128" spans="1:9" ht="12.75" hidden="1" outlineLevel="4">
      <c r="A2128" s="85" t="s">
        <v>5244</v>
      </c>
      <c r="B2128" s="88" t="s">
        <v>4696</v>
      </c>
      <c r="C2128" s="88" t="s">
        <v>4697</v>
      </c>
      <c r="D2128" s="89">
        <v>12107</v>
      </c>
      <c r="F2128" s="98">
        <f t="shared" si="33"/>
        <v>12.107</v>
      </c>
      <c r="I2128" s="98">
        <v>12.107</v>
      </c>
    </row>
    <row r="2129" spans="1:9" ht="12.75" hidden="1" outlineLevel="4">
      <c r="A2129" s="85" t="s">
        <v>5245</v>
      </c>
      <c r="B2129" s="88" t="s">
        <v>4699</v>
      </c>
      <c r="C2129" s="88" t="s">
        <v>4700</v>
      </c>
      <c r="D2129" s="89">
        <v>507</v>
      </c>
      <c r="F2129" s="98">
        <f t="shared" si="33"/>
        <v>0.507</v>
      </c>
      <c r="I2129" s="98">
        <v>0.507</v>
      </c>
    </row>
    <row r="2130" spans="1:9" ht="12.75" hidden="1" outlineLevel="4">
      <c r="A2130" s="85" t="s">
        <v>5246</v>
      </c>
      <c r="B2130" s="88" t="s">
        <v>2486</v>
      </c>
      <c r="C2130" s="88" t="s">
        <v>2487</v>
      </c>
      <c r="D2130" s="89">
        <v>21249</v>
      </c>
      <c r="F2130" s="98">
        <f t="shared" si="33"/>
        <v>21.249</v>
      </c>
      <c r="I2130" s="98">
        <v>21.249</v>
      </c>
    </row>
    <row r="2131" spans="1:9" ht="12.75" hidden="1" outlineLevel="4">
      <c r="A2131" s="85" t="s">
        <v>5247</v>
      </c>
      <c r="B2131" s="88" t="s">
        <v>2407</v>
      </c>
      <c r="C2131" s="88" t="s">
        <v>2408</v>
      </c>
      <c r="D2131" s="89">
        <v>-803</v>
      </c>
      <c r="F2131" s="98">
        <f t="shared" si="33"/>
        <v>-0.803</v>
      </c>
      <c r="I2131" s="98">
        <v>-0.803</v>
      </c>
    </row>
    <row r="2132" spans="1:9" ht="12.75" hidden="1" outlineLevel="4">
      <c r="A2132" s="85" t="s">
        <v>5248</v>
      </c>
      <c r="B2132" s="88" t="s">
        <v>2410</v>
      </c>
      <c r="C2132" s="88" t="s">
        <v>2411</v>
      </c>
      <c r="D2132" s="89">
        <v>714</v>
      </c>
      <c r="F2132" s="98">
        <f t="shared" si="33"/>
        <v>0.714</v>
      </c>
      <c r="I2132" s="98">
        <v>0.714</v>
      </c>
    </row>
    <row r="2133" spans="1:9" ht="12.75" hidden="1" outlineLevel="4">
      <c r="A2133" s="85" t="s">
        <v>5249</v>
      </c>
      <c r="B2133" s="88" t="s">
        <v>2413</v>
      </c>
      <c r="C2133" s="88" t="s">
        <v>2414</v>
      </c>
      <c r="D2133" s="89">
        <v>-1113</v>
      </c>
      <c r="F2133" s="98">
        <f t="shared" si="33"/>
        <v>-1.113</v>
      </c>
      <c r="I2133" s="98">
        <v>-1.113</v>
      </c>
    </row>
    <row r="2134" spans="1:9" ht="12.75" hidden="1" outlineLevel="4">
      <c r="A2134" s="85" t="s">
        <v>5250</v>
      </c>
      <c r="B2134" s="88" t="s">
        <v>2416</v>
      </c>
      <c r="C2134" s="88" t="s">
        <v>2417</v>
      </c>
      <c r="D2134" s="89">
        <v>1908</v>
      </c>
      <c r="F2134" s="98">
        <f t="shared" si="33"/>
        <v>1.908</v>
      </c>
      <c r="I2134" s="98">
        <v>1.908</v>
      </c>
    </row>
    <row r="2135" spans="1:9" ht="12.75" hidden="1" outlineLevel="4">
      <c r="A2135" s="85" t="s">
        <v>5251</v>
      </c>
      <c r="B2135" s="88" t="s">
        <v>2396</v>
      </c>
      <c r="C2135" s="88" t="s">
        <v>2397</v>
      </c>
      <c r="D2135" s="89">
        <v>-235</v>
      </c>
      <c r="F2135" s="98">
        <f t="shared" si="33"/>
        <v>-0.235</v>
      </c>
      <c r="I2135" s="98">
        <v>-0.235</v>
      </c>
    </row>
    <row r="2136" spans="1:9" ht="12.75" hidden="1" outlineLevel="4">
      <c r="A2136" s="85" t="s">
        <v>5252</v>
      </c>
      <c r="B2136" s="88" t="s">
        <v>2422</v>
      </c>
      <c r="C2136" s="88" t="s">
        <v>2423</v>
      </c>
      <c r="D2136" s="89">
        <v>4079</v>
      </c>
      <c r="F2136" s="98">
        <f t="shared" si="33"/>
        <v>4.079</v>
      </c>
      <c r="I2136" s="98">
        <v>4.079</v>
      </c>
    </row>
    <row r="2137" spans="1:9" ht="12.75" hidden="1" outlineLevel="4">
      <c r="A2137" s="85" t="s">
        <v>5253</v>
      </c>
      <c r="B2137" s="88" t="s">
        <v>2690</v>
      </c>
      <c r="C2137" s="88" t="s">
        <v>2691</v>
      </c>
      <c r="D2137" s="89">
        <v>657</v>
      </c>
      <c r="F2137" s="98">
        <f t="shared" si="33"/>
        <v>0.657</v>
      </c>
      <c r="I2137" s="98">
        <v>0.657</v>
      </c>
    </row>
    <row r="2138" spans="1:9" ht="12.75" hidden="1" outlineLevel="4">
      <c r="A2138" s="85" t="s">
        <v>5254</v>
      </c>
      <c r="B2138" s="88" t="s">
        <v>3835</v>
      </c>
      <c r="C2138" s="88" t="s">
        <v>3836</v>
      </c>
      <c r="D2138" s="89">
        <v>16644</v>
      </c>
      <c r="F2138" s="98">
        <f t="shared" si="33"/>
        <v>16.644</v>
      </c>
      <c r="I2138" s="98">
        <v>16.644</v>
      </c>
    </row>
    <row r="2139" spans="1:9" ht="12.75" hidden="1" outlineLevel="4">
      <c r="A2139" s="85" t="s">
        <v>5255</v>
      </c>
      <c r="B2139" s="88" t="s">
        <v>2434</v>
      </c>
      <c r="C2139" s="88" t="s">
        <v>2435</v>
      </c>
      <c r="D2139" s="89">
        <v>1624</v>
      </c>
      <c r="F2139" s="98">
        <f t="shared" si="33"/>
        <v>1.624</v>
      </c>
      <c r="I2139" s="98">
        <v>1.624</v>
      </c>
    </row>
    <row r="2140" spans="1:9" ht="12.75" hidden="1" outlineLevel="4">
      <c r="A2140" s="85" t="s">
        <v>5256</v>
      </c>
      <c r="B2140" s="88" t="s">
        <v>2440</v>
      </c>
      <c r="C2140" s="88" t="s">
        <v>2441</v>
      </c>
      <c r="D2140" s="89">
        <v>2388</v>
      </c>
      <c r="F2140" s="98">
        <f t="shared" si="33"/>
        <v>2.388</v>
      </c>
      <c r="I2140" s="98">
        <v>2.388</v>
      </c>
    </row>
    <row r="2141" spans="1:9" ht="12.75" hidden="1" outlineLevel="4">
      <c r="A2141" s="85" t="s">
        <v>5257</v>
      </c>
      <c r="B2141" s="88" t="s">
        <v>2443</v>
      </c>
      <c r="C2141" s="88" t="s">
        <v>4691</v>
      </c>
      <c r="D2141" s="89">
        <v>2904</v>
      </c>
      <c r="F2141" s="98">
        <f t="shared" si="33"/>
        <v>2.904</v>
      </c>
      <c r="I2141" s="98">
        <v>2.904</v>
      </c>
    </row>
    <row r="2142" spans="1:9" ht="12.75" hidden="1" outlineLevel="4">
      <c r="A2142" s="85" t="s">
        <v>5258</v>
      </c>
      <c r="B2142" s="88" t="s">
        <v>4693</v>
      </c>
      <c r="C2142" s="88" t="s">
        <v>4694</v>
      </c>
      <c r="D2142" s="89">
        <v>12785</v>
      </c>
      <c r="F2142" s="98">
        <f t="shared" si="33"/>
        <v>12.785</v>
      </c>
      <c r="I2142" s="98">
        <v>12.785</v>
      </c>
    </row>
    <row r="2143" spans="1:9" ht="12.75" hidden="1" outlineLevel="4">
      <c r="A2143" s="85" t="s">
        <v>5259</v>
      </c>
      <c r="B2143" s="88" t="s">
        <v>2765</v>
      </c>
      <c r="C2143" s="88" t="s">
        <v>2766</v>
      </c>
      <c r="D2143" s="89">
        <v>13870</v>
      </c>
      <c r="F2143" s="98">
        <f t="shared" si="33"/>
        <v>13.87</v>
      </c>
      <c r="I2143" s="98">
        <v>13.87</v>
      </c>
    </row>
    <row r="2144" spans="1:9" ht="12.75" hidden="1" outlineLevel="4">
      <c r="A2144" s="85" t="s">
        <v>5260</v>
      </c>
      <c r="B2144" s="88" t="s">
        <v>2525</v>
      </c>
      <c r="C2144" s="88" t="s">
        <v>2526</v>
      </c>
      <c r="D2144" s="89">
        <v>5445</v>
      </c>
      <c r="F2144" s="98">
        <f t="shared" si="33"/>
        <v>5.445</v>
      </c>
      <c r="I2144" s="98">
        <v>5.445</v>
      </c>
    </row>
    <row r="2145" spans="1:9" ht="12.75" hidden="1" outlineLevel="4">
      <c r="A2145" s="85" t="s">
        <v>5261</v>
      </c>
      <c r="B2145" s="88" t="s">
        <v>2562</v>
      </c>
      <c r="C2145" s="88" t="s">
        <v>2563</v>
      </c>
      <c r="D2145" s="89">
        <v>7469</v>
      </c>
      <c r="F2145" s="98">
        <f t="shared" si="33"/>
        <v>7.469</v>
      </c>
      <c r="I2145" s="98">
        <v>7.469</v>
      </c>
    </row>
    <row r="2146" spans="1:9" ht="12.75" hidden="1" outlineLevel="4">
      <c r="A2146" s="85" t="s">
        <v>5262</v>
      </c>
      <c r="B2146" s="88" t="s">
        <v>4702</v>
      </c>
      <c r="C2146" s="88" t="s">
        <v>4703</v>
      </c>
      <c r="D2146" s="89">
        <v>3023</v>
      </c>
      <c r="F2146" s="98">
        <f t="shared" si="33"/>
        <v>3.023</v>
      </c>
      <c r="I2146" s="98">
        <v>3.023</v>
      </c>
    </row>
    <row r="2147" spans="1:9" ht="12.75" hidden="1" outlineLevel="4">
      <c r="A2147" s="85" t="s">
        <v>5263</v>
      </c>
      <c r="B2147" s="88" t="s">
        <v>5264</v>
      </c>
      <c r="C2147" s="88" t="s">
        <v>5265</v>
      </c>
      <c r="D2147" s="89">
        <v>-221894</v>
      </c>
      <c r="F2147" s="98">
        <f t="shared" si="33"/>
        <v>-221.894</v>
      </c>
      <c r="I2147" s="98">
        <v>-221.894</v>
      </c>
    </row>
    <row r="2148" spans="1:9" ht="12.75" hidden="1" outlineLevel="4">
      <c r="A2148" s="85" t="s">
        <v>5266</v>
      </c>
      <c r="B2148" s="88" t="s">
        <v>5267</v>
      </c>
      <c r="C2148" s="88" t="s">
        <v>5268</v>
      </c>
      <c r="D2148" s="89">
        <v>-2621</v>
      </c>
      <c r="F2148" s="98">
        <f t="shared" si="33"/>
        <v>-2.621</v>
      </c>
      <c r="I2148" s="98">
        <v>-2.621</v>
      </c>
    </row>
    <row r="2149" spans="1:9" ht="12.75" hidden="1" outlineLevel="3" collapsed="1">
      <c r="A2149" s="85" t="s">
        <v>2398</v>
      </c>
      <c r="B2149" s="90" t="s">
        <v>5269</v>
      </c>
      <c r="C2149" s="90" t="s">
        <v>5270</v>
      </c>
      <c r="D2149" s="91">
        <v>95934</v>
      </c>
      <c r="F2149" s="98">
        <f t="shared" si="33"/>
        <v>95.934</v>
      </c>
      <c r="I2149" s="98">
        <v>95.934</v>
      </c>
    </row>
    <row r="2150" spans="1:9" ht="12.75" hidden="1" outlineLevel="4">
      <c r="A2150" s="85" t="s">
        <v>5271</v>
      </c>
      <c r="B2150" s="88" t="s">
        <v>4693</v>
      </c>
      <c r="C2150" s="88" t="s">
        <v>4694</v>
      </c>
      <c r="D2150" s="89">
        <v>15</v>
      </c>
      <c r="F2150" s="98">
        <f t="shared" si="33"/>
        <v>0.015</v>
      </c>
      <c r="I2150" s="98">
        <v>0.015</v>
      </c>
    </row>
    <row r="2151" spans="1:9" ht="12.75" hidden="1" outlineLevel="3" collapsed="1">
      <c r="A2151" s="85" t="s">
        <v>2398</v>
      </c>
      <c r="B2151" s="90" t="s">
        <v>5272</v>
      </c>
      <c r="C2151" s="90" t="s">
        <v>2373</v>
      </c>
      <c r="D2151" s="91">
        <v>15</v>
      </c>
      <c r="F2151" s="98">
        <f t="shared" si="33"/>
        <v>0.015</v>
      </c>
      <c r="I2151" s="98">
        <v>0.015</v>
      </c>
    </row>
    <row r="2152" spans="1:9" ht="12.75" hidden="1" outlineLevel="4">
      <c r="A2152" s="85" t="s">
        <v>5273</v>
      </c>
      <c r="B2152" s="88" t="s">
        <v>2393</v>
      </c>
      <c r="C2152" s="88" t="s">
        <v>2394</v>
      </c>
      <c r="D2152" s="89">
        <v>-4173</v>
      </c>
      <c r="F2152" s="98">
        <f t="shared" si="33"/>
        <v>-4.173</v>
      </c>
      <c r="I2152" s="98">
        <v>-4.173</v>
      </c>
    </row>
    <row r="2153" spans="1:9" ht="12.75" hidden="1" outlineLevel="4">
      <c r="A2153" s="85" t="s">
        <v>5274</v>
      </c>
      <c r="B2153" s="88" t="s">
        <v>5116</v>
      </c>
      <c r="C2153" s="88" t="s">
        <v>5117</v>
      </c>
      <c r="D2153" s="89">
        <v>-816</v>
      </c>
      <c r="F2153" s="98">
        <f t="shared" si="33"/>
        <v>-0.816</v>
      </c>
      <c r="I2153" s="98">
        <v>-0.816</v>
      </c>
    </row>
    <row r="2154" spans="1:9" ht="12.75" hidden="1" outlineLevel="3" collapsed="1">
      <c r="A2154" s="85" t="s">
        <v>2398</v>
      </c>
      <c r="B2154" s="90" t="s">
        <v>5275</v>
      </c>
      <c r="C2154" s="90" t="s">
        <v>2206</v>
      </c>
      <c r="D2154" s="91">
        <v>-4989</v>
      </c>
      <c r="F2154" s="98">
        <f t="shared" si="33"/>
        <v>-4.989</v>
      </c>
      <c r="I2154" s="98">
        <v>-4.989</v>
      </c>
    </row>
    <row r="2155" spans="1:9" ht="12.75" outlineLevel="2" collapsed="1">
      <c r="A2155" s="85" t="s">
        <v>2401</v>
      </c>
      <c r="B2155" s="90" t="s">
        <v>5276</v>
      </c>
      <c r="C2155" s="90" t="s">
        <v>2149</v>
      </c>
      <c r="D2155" s="91">
        <v>2341692</v>
      </c>
      <c r="F2155" s="98">
        <f t="shared" si="33"/>
        <v>2341.692</v>
      </c>
      <c r="I2155" s="98">
        <v>2341.692</v>
      </c>
    </row>
    <row r="2156" spans="1:9" s="94" customFormat="1" ht="12.75" outlineLevel="1">
      <c r="A2156" s="85" t="s">
        <v>766</v>
      </c>
      <c r="B2156" s="92" t="s">
        <v>5929</v>
      </c>
      <c r="C2156" s="92" t="s">
        <v>2149</v>
      </c>
      <c r="D2156" s="93">
        <v>2341692</v>
      </c>
      <c r="F2156" s="98">
        <f t="shared" si="33"/>
        <v>2341.692</v>
      </c>
      <c r="H2156" s="94" t="s">
        <v>4917</v>
      </c>
      <c r="I2156" s="98">
        <v>2341.692</v>
      </c>
    </row>
    <row r="2157" spans="1:9" ht="12.75" hidden="1" outlineLevel="4">
      <c r="A2157" s="85" t="s">
        <v>5277</v>
      </c>
      <c r="B2157" s="88" t="s">
        <v>2404</v>
      </c>
      <c r="C2157" s="88" t="s">
        <v>2405</v>
      </c>
      <c r="D2157" s="89">
        <v>15766</v>
      </c>
      <c r="F2157" s="98">
        <f t="shared" si="33"/>
        <v>15.766</v>
      </c>
      <c r="I2157" s="98">
        <v>15.766</v>
      </c>
    </row>
    <row r="2158" spans="1:9" ht="12.75" hidden="1" outlineLevel="4">
      <c r="A2158" s="85" t="s">
        <v>5278</v>
      </c>
      <c r="B2158" s="88" t="s">
        <v>2407</v>
      </c>
      <c r="C2158" s="88" t="s">
        <v>2408</v>
      </c>
      <c r="D2158" s="89">
        <v>-247</v>
      </c>
      <c r="F2158" s="98">
        <f t="shared" si="33"/>
        <v>-0.247</v>
      </c>
      <c r="I2158" s="98">
        <v>-0.247</v>
      </c>
    </row>
    <row r="2159" spans="1:9" ht="12.75" hidden="1" outlineLevel="4">
      <c r="A2159" s="85" t="s">
        <v>5279</v>
      </c>
      <c r="B2159" s="88" t="s">
        <v>2773</v>
      </c>
      <c r="C2159" s="88" t="s">
        <v>2774</v>
      </c>
      <c r="D2159" s="89">
        <v>7076</v>
      </c>
      <c r="F2159" s="98">
        <f t="shared" si="33"/>
        <v>7.076</v>
      </c>
      <c r="I2159" s="98">
        <v>7.076</v>
      </c>
    </row>
    <row r="2160" spans="1:9" ht="12.75" hidden="1" outlineLevel="4">
      <c r="A2160" s="85" t="s">
        <v>5280</v>
      </c>
      <c r="B2160" s="88" t="s">
        <v>6165</v>
      </c>
      <c r="C2160" s="88" t="s">
        <v>6166</v>
      </c>
      <c r="D2160" s="89">
        <v>218000</v>
      </c>
      <c r="F2160" s="98">
        <f t="shared" si="33"/>
        <v>218</v>
      </c>
      <c r="I2160" s="98">
        <v>218</v>
      </c>
    </row>
    <row r="2161" spans="1:9" ht="12.75" hidden="1" outlineLevel="4">
      <c r="A2161" s="85" t="s">
        <v>5281</v>
      </c>
      <c r="B2161" s="88" t="s">
        <v>620</v>
      </c>
      <c r="C2161" s="88" t="s">
        <v>5105</v>
      </c>
      <c r="D2161" s="89">
        <v>907498</v>
      </c>
      <c r="F2161" s="98">
        <f t="shared" si="33"/>
        <v>907.498</v>
      </c>
      <c r="I2161" s="98">
        <v>907.498</v>
      </c>
    </row>
    <row r="2162" spans="1:9" ht="12.75" hidden="1" outlineLevel="4">
      <c r="A2162" s="85" t="s">
        <v>5282</v>
      </c>
      <c r="B2162" s="88" t="s">
        <v>2393</v>
      </c>
      <c r="C2162" s="88" t="s">
        <v>2394</v>
      </c>
      <c r="D2162" s="89">
        <v>1000</v>
      </c>
      <c r="F2162" s="98">
        <f t="shared" si="33"/>
        <v>1</v>
      </c>
      <c r="I2162" s="98">
        <v>1</v>
      </c>
    </row>
    <row r="2163" spans="1:9" ht="12.75" hidden="1" outlineLevel="4">
      <c r="A2163" s="85" t="s">
        <v>5283</v>
      </c>
      <c r="B2163" s="88" t="s">
        <v>5097</v>
      </c>
      <c r="C2163" s="88" t="s">
        <v>5098</v>
      </c>
      <c r="D2163" s="89">
        <v>8500</v>
      </c>
      <c r="F2163" s="98">
        <f t="shared" si="33"/>
        <v>8.5</v>
      </c>
      <c r="I2163" s="98">
        <v>8.5</v>
      </c>
    </row>
    <row r="2164" spans="1:9" ht="12.75" hidden="1" outlineLevel="4">
      <c r="A2164" s="85" t="s">
        <v>5284</v>
      </c>
      <c r="B2164" s="88" t="s">
        <v>2501</v>
      </c>
      <c r="C2164" s="88" t="s">
        <v>2502</v>
      </c>
      <c r="D2164" s="89">
        <v>1000</v>
      </c>
      <c r="F2164" s="98">
        <f t="shared" si="33"/>
        <v>1</v>
      </c>
      <c r="I2164" s="98">
        <v>1</v>
      </c>
    </row>
    <row r="2165" spans="1:9" ht="12.75" hidden="1" outlineLevel="4">
      <c r="A2165" s="85" t="s">
        <v>5285</v>
      </c>
      <c r="B2165" s="88" t="s">
        <v>2428</v>
      </c>
      <c r="C2165" s="88" t="s">
        <v>2429</v>
      </c>
      <c r="D2165" s="89">
        <v>1126</v>
      </c>
      <c r="F2165" s="98">
        <f t="shared" si="33"/>
        <v>1.126</v>
      </c>
      <c r="I2165" s="98">
        <v>1.126</v>
      </c>
    </row>
    <row r="2166" spans="1:9" ht="12.75" hidden="1" outlineLevel="4">
      <c r="A2166" s="85" t="s">
        <v>5286</v>
      </c>
      <c r="B2166" s="88" t="s">
        <v>2434</v>
      </c>
      <c r="C2166" s="88" t="s">
        <v>2435</v>
      </c>
      <c r="D2166" s="89">
        <v>2030</v>
      </c>
      <c r="F2166" s="98">
        <f t="shared" si="33"/>
        <v>2.03</v>
      </c>
      <c r="I2166" s="98">
        <v>2.03</v>
      </c>
    </row>
    <row r="2167" spans="1:9" ht="12.75" hidden="1" outlineLevel="4">
      <c r="A2167" s="85" t="s">
        <v>5287</v>
      </c>
      <c r="B2167" s="88" t="s">
        <v>2440</v>
      </c>
      <c r="C2167" s="88" t="s">
        <v>2441</v>
      </c>
      <c r="D2167" s="89">
        <v>2985</v>
      </c>
      <c r="F2167" s="98">
        <f t="shared" si="33"/>
        <v>2.985</v>
      </c>
      <c r="I2167" s="98">
        <v>2.985</v>
      </c>
    </row>
    <row r="2168" spans="1:9" ht="12.75" hidden="1" outlineLevel="4">
      <c r="A2168" s="85" t="s">
        <v>5288</v>
      </c>
      <c r="B2168" s="88" t="s">
        <v>2443</v>
      </c>
      <c r="C2168" s="88" t="s">
        <v>4691</v>
      </c>
      <c r="D2168" s="89">
        <v>3630</v>
      </c>
      <c r="F2168" s="98">
        <f t="shared" si="33"/>
        <v>3.63</v>
      </c>
      <c r="I2168" s="98">
        <v>3.63</v>
      </c>
    </row>
    <row r="2169" spans="1:9" ht="12.75" hidden="1" outlineLevel="4">
      <c r="A2169" s="85" t="s">
        <v>5289</v>
      </c>
      <c r="B2169" s="88" t="s">
        <v>3338</v>
      </c>
      <c r="C2169" s="88" t="s">
        <v>3339</v>
      </c>
      <c r="D2169" s="89">
        <v>5599</v>
      </c>
      <c r="F2169" s="98">
        <f t="shared" si="33"/>
        <v>5.599</v>
      </c>
      <c r="I2169" s="98">
        <v>5.599</v>
      </c>
    </row>
    <row r="2170" spans="1:9" ht="12.75" hidden="1" outlineLevel="4">
      <c r="A2170" s="85" t="s">
        <v>5290</v>
      </c>
      <c r="B2170" s="88" t="s">
        <v>4693</v>
      </c>
      <c r="C2170" s="88" t="s">
        <v>4694</v>
      </c>
      <c r="D2170" s="89">
        <v>20506</v>
      </c>
      <c r="F2170" s="98">
        <f t="shared" si="33"/>
        <v>20.506</v>
      </c>
      <c r="I2170" s="98">
        <v>20.506</v>
      </c>
    </row>
    <row r="2171" spans="1:9" ht="12.75" hidden="1" outlineLevel="4">
      <c r="A2171" s="85" t="s">
        <v>5291</v>
      </c>
      <c r="B2171" s="88" t="s">
        <v>2525</v>
      </c>
      <c r="C2171" s="88" t="s">
        <v>2526</v>
      </c>
      <c r="D2171" s="89">
        <v>26545</v>
      </c>
      <c r="F2171" s="98">
        <f t="shared" si="33"/>
        <v>26.545</v>
      </c>
      <c r="I2171" s="98">
        <v>26.545</v>
      </c>
    </row>
    <row r="2172" spans="1:9" ht="12.75" hidden="1" outlineLevel="4">
      <c r="A2172" s="85" t="s">
        <v>5292</v>
      </c>
      <c r="B2172" s="88" t="s">
        <v>4699</v>
      </c>
      <c r="C2172" s="88" t="s">
        <v>4700</v>
      </c>
      <c r="D2172" s="89">
        <v>634</v>
      </c>
      <c r="F2172" s="98">
        <f t="shared" si="33"/>
        <v>0.634</v>
      </c>
      <c r="I2172" s="98">
        <v>0.634</v>
      </c>
    </row>
    <row r="2173" spans="1:9" ht="12.75" hidden="1" outlineLevel="4">
      <c r="A2173" s="85" t="s">
        <v>5293</v>
      </c>
      <c r="B2173" s="88" t="s">
        <v>3345</v>
      </c>
      <c r="C2173" s="88" t="s">
        <v>3346</v>
      </c>
      <c r="D2173" s="89">
        <v>608</v>
      </c>
      <c r="F2173" s="98">
        <f t="shared" si="33"/>
        <v>0.608</v>
      </c>
      <c r="I2173" s="98">
        <v>0.608</v>
      </c>
    </row>
    <row r="2174" spans="1:9" ht="12.75" hidden="1" outlineLevel="4">
      <c r="A2174" s="85" t="s">
        <v>5294</v>
      </c>
      <c r="B2174" s="88" t="s">
        <v>5295</v>
      </c>
      <c r="C2174" s="88" t="s">
        <v>5296</v>
      </c>
      <c r="D2174" s="89">
        <v>-32955</v>
      </c>
      <c r="F2174" s="98">
        <f t="shared" si="33"/>
        <v>-32.955</v>
      </c>
      <c r="I2174" s="98">
        <v>-32.955</v>
      </c>
    </row>
    <row r="2175" spans="1:9" ht="12.75" hidden="1" outlineLevel="4">
      <c r="A2175" s="85" t="s">
        <v>5297</v>
      </c>
      <c r="B2175" s="88" t="s">
        <v>2483</v>
      </c>
      <c r="C2175" s="88" t="s">
        <v>2484</v>
      </c>
      <c r="D2175" s="89">
        <v>193547</v>
      </c>
      <c r="F2175" s="98">
        <f t="shared" si="33"/>
        <v>193.547</v>
      </c>
      <c r="I2175" s="98">
        <v>193.547</v>
      </c>
    </row>
    <row r="2176" spans="1:9" ht="12.75" hidden="1" outlineLevel="4">
      <c r="A2176" s="85" t="s">
        <v>5298</v>
      </c>
      <c r="B2176" s="88" t="s">
        <v>2486</v>
      </c>
      <c r="C2176" s="88" t="s">
        <v>2487</v>
      </c>
      <c r="D2176" s="89">
        <v>39104</v>
      </c>
      <c r="F2176" s="98">
        <f t="shared" si="33"/>
        <v>39.104</v>
      </c>
      <c r="I2176" s="98">
        <v>39.104</v>
      </c>
    </row>
    <row r="2177" spans="1:9" ht="12.75" hidden="1" outlineLevel="4">
      <c r="A2177" s="85" t="s">
        <v>5299</v>
      </c>
      <c r="B2177" s="88" t="s">
        <v>2413</v>
      </c>
      <c r="C2177" s="88" t="s">
        <v>2414</v>
      </c>
      <c r="D2177" s="89">
        <v>-8426</v>
      </c>
      <c r="F2177" s="98">
        <f t="shared" si="33"/>
        <v>-8.426</v>
      </c>
      <c r="I2177" s="98">
        <v>-8.426</v>
      </c>
    </row>
    <row r="2178" spans="1:9" ht="12.75" hidden="1" outlineLevel="4">
      <c r="A2178" s="85" t="s">
        <v>5300</v>
      </c>
      <c r="B2178" s="88" t="s">
        <v>2572</v>
      </c>
      <c r="C2178" s="88" t="s">
        <v>2573</v>
      </c>
      <c r="D2178" s="89">
        <v>258000</v>
      </c>
      <c r="F2178" s="98">
        <f t="shared" si="33"/>
        <v>258</v>
      </c>
      <c r="I2178" s="98">
        <v>258</v>
      </c>
    </row>
    <row r="2179" spans="1:9" ht="12.75" hidden="1" outlineLevel="4">
      <c r="A2179" s="85" t="s">
        <v>5301</v>
      </c>
      <c r="B2179" s="88" t="s">
        <v>2416</v>
      </c>
      <c r="C2179" s="88" t="s">
        <v>2417</v>
      </c>
      <c r="D2179" s="89">
        <v>455</v>
      </c>
      <c r="F2179" s="98">
        <f t="shared" si="33"/>
        <v>0.455</v>
      </c>
      <c r="I2179" s="98">
        <v>0.455</v>
      </c>
    </row>
    <row r="2180" spans="1:9" ht="12.75" hidden="1" outlineLevel="4">
      <c r="A2180" s="85" t="s">
        <v>5302</v>
      </c>
      <c r="B2180" s="88" t="s">
        <v>2396</v>
      </c>
      <c r="C2180" s="88" t="s">
        <v>2397</v>
      </c>
      <c r="D2180" s="89">
        <v>1849</v>
      </c>
      <c r="F2180" s="98">
        <f t="shared" si="33"/>
        <v>1.849</v>
      </c>
      <c r="I2180" s="98">
        <v>1.849</v>
      </c>
    </row>
    <row r="2181" spans="1:9" ht="12.75" hidden="1" outlineLevel="4">
      <c r="A2181" s="85" t="s">
        <v>5303</v>
      </c>
      <c r="B2181" s="88" t="s">
        <v>2534</v>
      </c>
      <c r="C2181" s="88" t="s">
        <v>2535</v>
      </c>
      <c r="D2181" s="89">
        <v>342163</v>
      </c>
      <c r="F2181" s="98">
        <f t="shared" si="33"/>
        <v>342.163</v>
      </c>
      <c r="I2181" s="98">
        <v>342.163</v>
      </c>
    </row>
    <row r="2182" spans="1:9" ht="12.75" hidden="1" outlineLevel="4">
      <c r="A2182" s="85" t="s">
        <v>5304</v>
      </c>
      <c r="B2182" s="88" t="s">
        <v>2504</v>
      </c>
      <c r="C2182" s="88" t="s">
        <v>2505</v>
      </c>
      <c r="D2182" s="89">
        <v>2000</v>
      </c>
      <c r="F2182" s="98">
        <f aca="true" t="shared" si="34" ref="F2182:F2245">D2182/1000</f>
        <v>2</v>
      </c>
      <c r="I2182" s="98">
        <v>2</v>
      </c>
    </row>
    <row r="2183" spans="1:9" ht="12.75" hidden="1" outlineLevel="4">
      <c r="A2183" s="85" t="s">
        <v>5305</v>
      </c>
      <c r="B2183" s="88" t="s">
        <v>2507</v>
      </c>
      <c r="C2183" s="88" t="s">
        <v>2508</v>
      </c>
      <c r="D2183" s="89">
        <v>945</v>
      </c>
      <c r="F2183" s="98">
        <f t="shared" si="34"/>
        <v>0.945</v>
      </c>
      <c r="I2183" s="98">
        <v>0.945</v>
      </c>
    </row>
    <row r="2184" spans="1:9" ht="12.75" hidden="1" outlineLevel="4">
      <c r="A2184" s="85" t="s">
        <v>5306</v>
      </c>
      <c r="B2184" s="88" t="s">
        <v>2510</v>
      </c>
      <c r="C2184" s="88" t="s">
        <v>2511</v>
      </c>
      <c r="D2184" s="89">
        <v>1802</v>
      </c>
      <c r="F2184" s="98">
        <f t="shared" si="34"/>
        <v>1.802</v>
      </c>
      <c r="I2184" s="98">
        <v>1.802</v>
      </c>
    </row>
    <row r="2185" spans="1:9" ht="12.75" hidden="1" outlineLevel="4">
      <c r="A2185" s="85" t="s">
        <v>5307</v>
      </c>
      <c r="B2185" s="88" t="s">
        <v>2516</v>
      </c>
      <c r="C2185" s="88" t="s">
        <v>2517</v>
      </c>
      <c r="D2185" s="89">
        <v>771</v>
      </c>
      <c r="F2185" s="98">
        <f t="shared" si="34"/>
        <v>0.771</v>
      </c>
      <c r="I2185" s="98">
        <v>0.771</v>
      </c>
    </row>
    <row r="2186" spans="1:9" ht="12.75" hidden="1" outlineLevel="4">
      <c r="A2186" s="85" t="s">
        <v>5308</v>
      </c>
      <c r="B2186" s="88" t="s">
        <v>2437</v>
      </c>
      <c r="C2186" s="88" t="s">
        <v>2438</v>
      </c>
      <c r="D2186" s="89">
        <v>1773</v>
      </c>
      <c r="F2186" s="98">
        <f t="shared" si="34"/>
        <v>1.773</v>
      </c>
      <c r="I2186" s="98">
        <v>1.773</v>
      </c>
    </row>
    <row r="2187" spans="1:9" ht="12.75" hidden="1" outlineLevel="4">
      <c r="A2187" s="85" t="s">
        <v>5309</v>
      </c>
      <c r="B2187" s="88" t="s">
        <v>2519</v>
      </c>
      <c r="C2187" s="88" t="s">
        <v>2520</v>
      </c>
      <c r="D2187" s="89">
        <v>21003</v>
      </c>
      <c r="F2187" s="98">
        <f t="shared" si="34"/>
        <v>21.003</v>
      </c>
      <c r="I2187" s="98">
        <v>21.003</v>
      </c>
    </row>
    <row r="2188" spans="1:9" ht="12.75" hidden="1" outlineLevel="4">
      <c r="A2188" s="85" t="s">
        <v>5310</v>
      </c>
      <c r="B2188" s="88" t="s">
        <v>2522</v>
      </c>
      <c r="C2188" s="88" t="s">
        <v>2523</v>
      </c>
      <c r="D2188" s="89">
        <v>275</v>
      </c>
      <c r="F2188" s="98">
        <f t="shared" si="34"/>
        <v>0.275</v>
      </c>
      <c r="I2188" s="98">
        <v>0.275</v>
      </c>
    </row>
    <row r="2189" spans="1:9" ht="12.75" hidden="1" outlineLevel="4">
      <c r="A2189" s="85" t="s">
        <v>5311</v>
      </c>
      <c r="B2189" s="88" t="s">
        <v>2562</v>
      </c>
      <c r="C2189" s="88" t="s">
        <v>2563</v>
      </c>
      <c r="D2189" s="89">
        <v>5096</v>
      </c>
      <c r="F2189" s="98">
        <f t="shared" si="34"/>
        <v>5.096</v>
      </c>
      <c r="I2189" s="98">
        <v>5.096</v>
      </c>
    </row>
    <row r="2190" spans="1:9" ht="12.75" hidden="1" outlineLevel="4">
      <c r="A2190" s="85" t="s">
        <v>5312</v>
      </c>
      <c r="B2190" s="88" t="s">
        <v>4702</v>
      </c>
      <c r="C2190" s="88" t="s">
        <v>4703</v>
      </c>
      <c r="D2190" s="89">
        <v>1437</v>
      </c>
      <c r="F2190" s="98">
        <f t="shared" si="34"/>
        <v>1.437</v>
      </c>
      <c r="I2190" s="98">
        <v>1.437</v>
      </c>
    </row>
    <row r="2191" spans="1:9" ht="12.75" hidden="1" outlineLevel="4">
      <c r="A2191" s="85" t="s">
        <v>5313</v>
      </c>
      <c r="B2191" s="88" t="s">
        <v>2638</v>
      </c>
      <c r="C2191" s="88" t="s">
        <v>2639</v>
      </c>
      <c r="D2191" s="89">
        <v>20759</v>
      </c>
      <c r="F2191" s="98">
        <f t="shared" si="34"/>
        <v>20.759</v>
      </c>
      <c r="I2191" s="98">
        <v>20.759</v>
      </c>
    </row>
    <row r="2192" spans="1:9" ht="12.75" hidden="1" outlineLevel="4">
      <c r="A2192" s="85" t="s">
        <v>5314</v>
      </c>
      <c r="B2192" s="88" t="s">
        <v>2641</v>
      </c>
      <c r="C2192" s="88" t="s">
        <v>2642</v>
      </c>
      <c r="D2192" s="89">
        <v>-24</v>
      </c>
      <c r="F2192" s="98">
        <f t="shared" si="34"/>
        <v>-0.024</v>
      </c>
      <c r="I2192" s="98">
        <v>-0.024</v>
      </c>
    </row>
    <row r="2193" spans="1:9" ht="12.75" hidden="1" outlineLevel="4">
      <c r="A2193" s="85" t="s">
        <v>5315</v>
      </c>
      <c r="B2193" s="88" t="s">
        <v>366</v>
      </c>
      <c r="C2193" s="88" t="s">
        <v>3093</v>
      </c>
      <c r="D2193" s="89">
        <v>-5000</v>
      </c>
      <c r="F2193" s="98">
        <f t="shared" si="34"/>
        <v>-5</v>
      </c>
      <c r="I2193" s="98">
        <v>-5</v>
      </c>
    </row>
    <row r="2194" spans="1:9" ht="12.75" hidden="1" outlineLevel="3" collapsed="1">
      <c r="A2194" s="85" t="s">
        <v>2398</v>
      </c>
      <c r="B2194" s="90" t="s">
        <v>5316</v>
      </c>
      <c r="C2194" s="90" t="s">
        <v>5317</v>
      </c>
      <c r="D2194" s="91">
        <v>2066830</v>
      </c>
      <c r="F2194" s="98">
        <f t="shared" si="34"/>
        <v>2066.83</v>
      </c>
      <c r="I2194" s="98">
        <v>2066.83</v>
      </c>
    </row>
    <row r="2195" spans="1:9" ht="12.75" hidden="1" outlineLevel="4">
      <c r="A2195" s="85" t="s">
        <v>5318</v>
      </c>
      <c r="B2195" s="88" t="s">
        <v>4693</v>
      </c>
      <c r="C2195" s="88" t="s">
        <v>4694</v>
      </c>
      <c r="D2195" s="89">
        <v>186</v>
      </c>
      <c r="F2195" s="98">
        <f t="shared" si="34"/>
        <v>0.186</v>
      </c>
      <c r="I2195" s="98">
        <v>0.186</v>
      </c>
    </row>
    <row r="2196" spans="1:9" ht="12.75" hidden="1" outlineLevel="4">
      <c r="A2196" s="85" t="s">
        <v>5319</v>
      </c>
      <c r="B2196" s="88" t="s">
        <v>2562</v>
      </c>
      <c r="C2196" s="88" t="s">
        <v>2563</v>
      </c>
      <c r="D2196" s="89">
        <v>7680</v>
      </c>
      <c r="F2196" s="98">
        <f t="shared" si="34"/>
        <v>7.68</v>
      </c>
      <c r="I2196" s="98">
        <v>7.68</v>
      </c>
    </row>
    <row r="2197" spans="1:9" ht="12.75" hidden="1" outlineLevel="3" collapsed="1">
      <c r="A2197" s="85" t="s">
        <v>2398</v>
      </c>
      <c r="B2197" s="90" t="s">
        <v>5320</v>
      </c>
      <c r="C2197" s="90" t="s">
        <v>5321</v>
      </c>
      <c r="D2197" s="91">
        <v>7866</v>
      </c>
      <c r="F2197" s="98">
        <f t="shared" si="34"/>
        <v>7.866</v>
      </c>
      <c r="I2197" s="98">
        <v>7.866</v>
      </c>
    </row>
    <row r="2198" spans="1:9" ht="12.75" outlineLevel="2" collapsed="1">
      <c r="A2198" s="85" t="s">
        <v>2401</v>
      </c>
      <c r="B2198" s="90" t="s">
        <v>5322</v>
      </c>
      <c r="C2198" s="90" t="s">
        <v>2208</v>
      </c>
      <c r="D2198" s="91">
        <v>2074696</v>
      </c>
      <c r="F2198" s="98">
        <f t="shared" si="34"/>
        <v>2074.696</v>
      </c>
      <c r="I2198" s="98">
        <v>2074.696</v>
      </c>
    </row>
    <row r="2199" spans="1:9" ht="12.75" hidden="1" outlineLevel="4">
      <c r="A2199" s="85" t="s">
        <v>5323</v>
      </c>
      <c r="B2199" s="88" t="s">
        <v>2404</v>
      </c>
      <c r="C2199" s="88" t="s">
        <v>2405</v>
      </c>
      <c r="D2199" s="89">
        <v>24836</v>
      </c>
      <c r="F2199" s="98">
        <f t="shared" si="34"/>
        <v>24.836</v>
      </c>
      <c r="I2199" s="98">
        <v>24.836</v>
      </c>
    </row>
    <row r="2200" spans="1:9" ht="12.75" hidden="1" outlineLevel="4">
      <c r="A2200" s="85" t="s">
        <v>5324</v>
      </c>
      <c r="B2200" s="88" t="s">
        <v>470</v>
      </c>
      <c r="C2200" s="88" t="s">
        <v>471</v>
      </c>
      <c r="D2200" s="89">
        <v>1592</v>
      </c>
      <c r="F2200" s="98">
        <f t="shared" si="34"/>
        <v>1.592</v>
      </c>
      <c r="I2200" s="98">
        <v>1.592</v>
      </c>
    </row>
    <row r="2201" spans="1:9" ht="12.75" hidden="1" outlineLevel="4">
      <c r="A2201" s="85" t="s">
        <v>5325</v>
      </c>
      <c r="B2201" s="88" t="s">
        <v>2410</v>
      </c>
      <c r="C2201" s="88" t="s">
        <v>2411</v>
      </c>
      <c r="D2201" s="89">
        <v>525</v>
      </c>
      <c r="F2201" s="98">
        <f t="shared" si="34"/>
        <v>0.525</v>
      </c>
      <c r="I2201" s="98">
        <v>0.525</v>
      </c>
    </row>
    <row r="2202" spans="1:9" ht="12.75" hidden="1" outlineLevel="4">
      <c r="A2202" s="85" t="s">
        <v>5326</v>
      </c>
      <c r="B2202" s="88" t="s">
        <v>5203</v>
      </c>
      <c r="C2202" s="88" t="s">
        <v>5204</v>
      </c>
      <c r="D2202" s="89">
        <v>527</v>
      </c>
      <c r="F2202" s="98">
        <f t="shared" si="34"/>
        <v>0.527</v>
      </c>
      <c r="I2202" s="98">
        <v>0.527</v>
      </c>
    </row>
    <row r="2203" spans="1:9" ht="12.75" hidden="1" outlineLevel="4">
      <c r="A2203" s="85" t="s">
        <v>5327</v>
      </c>
      <c r="B2203" s="88" t="s">
        <v>616</v>
      </c>
      <c r="C2203" s="88" t="s">
        <v>617</v>
      </c>
      <c r="D2203" s="89">
        <v>527</v>
      </c>
      <c r="F2203" s="98">
        <f t="shared" si="34"/>
        <v>0.527</v>
      </c>
      <c r="I2203" s="98">
        <v>0.527</v>
      </c>
    </row>
    <row r="2204" spans="1:9" ht="12.75" hidden="1" outlineLevel="4">
      <c r="A2204" s="85" t="s">
        <v>5328</v>
      </c>
      <c r="B2204" s="88" t="s">
        <v>5329</v>
      </c>
      <c r="C2204" s="88" t="s">
        <v>5330</v>
      </c>
      <c r="D2204" s="89">
        <v>9492</v>
      </c>
      <c r="F2204" s="98">
        <f t="shared" si="34"/>
        <v>9.492</v>
      </c>
      <c r="I2204" s="98">
        <v>9.492</v>
      </c>
    </row>
    <row r="2205" spans="1:9" ht="12.75" hidden="1" outlineLevel="4">
      <c r="A2205" s="85" t="s">
        <v>5331</v>
      </c>
      <c r="B2205" s="88" t="s">
        <v>2492</v>
      </c>
      <c r="C2205" s="88" t="s">
        <v>2493</v>
      </c>
      <c r="D2205" s="89">
        <v>1055</v>
      </c>
      <c r="F2205" s="98">
        <f t="shared" si="34"/>
        <v>1.055</v>
      </c>
      <c r="I2205" s="98">
        <v>1.055</v>
      </c>
    </row>
    <row r="2206" spans="1:9" ht="12.75" hidden="1" outlineLevel="4">
      <c r="A2206" s="85" t="s">
        <v>5332</v>
      </c>
      <c r="B2206" s="88" t="s">
        <v>2422</v>
      </c>
      <c r="C2206" s="88" t="s">
        <v>2423</v>
      </c>
      <c r="D2206" s="89">
        <v>1055</v>
      </c>
      <c r="F2206" s="98">
        <f t="shared" si="34"/>
        <v>1.055</v>
      </c>
      <c r="I2206" s="98">
        <v>1.055</v>
      </c>
    </row>
    <row r="2207" spans="1:9" ht="12.75" hidden="1" outlineLevel="4">
      <c r="A2207" s="85" t="s">
        <v>5333</v>
      </c>
      <c r="B2207" s="88" t="s">
        <v>5097</v>
      </c>
      <c r="C2207" s="88" t="s">
        <v>5098</v>
      </c>
      <c r="D2207" s="89">
        <v>4219</v>
      </c>
      <c r="F2207" s="98">
        <f t="shared" si="34"/>
        <v>4.219</v>
      </c>
      <c r="I2207" s="98">
        <v>4.219</v>
      </c>
    </row>
    <row r="2208" spans="1:9" ht="12.75" hidden="1" outlineLevel="4">
      <c r="A2208" s="85" t="s">
        <v>5334</v>
      </c>
      <c r="B2208" s="88" t="s">
        <v>2501</v>
      </c>
      <c r="C2208" s="88" t="s">
        <v>2502</v>
      </c>
      <c r="D2208" s="89">
        <v>1055</v>
      </c>
      <c r="F2208" s="98">
        <f t="shared" si="34"/>
        <v>1.055</v>
      </c>
      <c r="I2208" s="98">
        <v>1.055</v>
      </c>
    </row>
    <row r="2209" spans="1:9" ht="12.75" hidden="1" outlineLevel="4">
      <c r="A2209" s="85" t="s">
        <v>5335</v>
      </c>
      <c r="B2209" s="88" t="s">
        <v>2756</v>
      </c>
      <c r="C2209" s="88" t="s">
        <v>2757</v>
      </c>
      <c r="D2209" s="89">
        <v>1055</v>
      </c>
      <c r="F2209" s="98">
        <f t="shared" si="34"/>
        <v>1.055</v>
      </c>
      <c r="I2209" s="98">
        <v>1.055</v>
      </c>
    </row>
    <row r="2210" spans="1:9" ht="12.75" hidden="1" outlineLevel="4">
      <c r="A2210" s="85" t="s">
        <v>5336</v>
      </c>
      <c r="B2210" s="88" t="s">
        <v>6365</v>
      </c>
      <c r="C2210" s="88" t="s">
        <v>2630</v>
      </c>
      <c r="D2210" s="89">
        <v>10547</v>
      </c>
      <c r="F2210" s="98">
        <f t="shared" si="34"/>
        <v>10.547</v>
      </c>
      <c r="I2210" s="98">
        <v>10.547</v>
      </c>
    </row>
    <row r="2211" spans="1:9" ht="12.75" hidden="1" outlineLevel="4">
      <c r="A2211" s="85" t="s">
        <v>5337</v>
      </c>
      <c r="B2211" s="88" t="s">
        <v>2507</v>
      </c>
      <c r="C2211" s="88" t="s">
        <v>2508</v>
      </c>
      <c r="D2211" s="89">
        <v>1323</v>
      </c>
      <c r="F2211" s="98">
        <f t="shared" si="34"/>
        <v>1.323</v>
      </c>
      <c r="I2211" s="98">
        <v>1.323</v>
      </c>
    </row>
    <row r="2212" spans="1:9" ht="12.75" hidden="1" outlineLevel="4">
      <c r="A2212" s="85" t="s">
        <v>5338</v>
      </c>
      <c r="B2212" s="88" t="s">
        <v>2516</v>
      </c>
      <c r="C2212" s="88" t="s">
        <v>2517</v>
      </c>
      <c r="D2212" s="89">
        <v>1079</v>
      </c>
      <c r="F2212" s="98">
        <f t="shared" si="34"/>
        <v>1.079</v>
      </c>
      <c r="I2212" s="98">
        <v>1.079</v>
      </c>
    </row>
    <row r="2213" spans="1:9" ht="12.75" hidden="1" outlineLevel="4">
      <c r="A2213" s="85" t="s">
        <v>5339</v>
      </c>
      <c r="B2213" s="88" t="s">
        <v>2440</v>
      </c>
      <c r="C2213" s="88" t="s">
        <v>2441</v>
      </c>
      <c r="D2213" s="89">
        <v>4180</v>
      </c>
      <c r="F2213" s="98">
        <f t="shared" si="34"/>
        <v>4.18</v>
      </c>
      <c r="I2213" s="98">
        <v>4.18</v>
      </c>
    </row>
    <row r="2214" spans="1:9" ht="12.75" hidden="1" outlineLevel="4">
      <c r="A2214" s="85" t="s">
        <v>5340</v>
      </c>
      <c r="B2214" s="88" t="s">
        <v>2519</v>
      </c>
      <c r="C2214" s="88" t="s">
        <v>2520</v>
      </c>
      <c r="D2214" s="89">
        <v>49007</v>
      </c>
      <c r="F2214" s="98">
        <f t="shared" si="34"/>
        <v>49.007</v>
      </c>
      <c r="I2214" s="98">
        <v>49.007</v>
      </c>
    </row>
    <row r="2215" spans="1:9" ht="12.75" hidden="1" outlineLevel="4">
      <c r="A2215" s="85" t="s">
        <v>5341</v>
      </c>
      <c r="B2215" s="88" t="s">
        <v>2522</v>
      </c>
      <c r="C2215" s="88" t="s">
        <v>2523</v>
      </c>
      <c r="D2215" s="89">
        <v>152</v>
      </c>
      <c r="F2215" s="98">
        <f t="shared" si="34"/>
        <v>0.152</v>
      </c>
      <c r="I2215" s="98">
        <v>0.152</v>
      </c>
    </row>
    <row r="2216" spans="1:9" ht="12.75" hidden="1" outlineLevel="4">
      <c r="A2216" s="85" t="s">
        <v>5342</v>
      </c>
      <c r="B2216" s="88" t="s">
        <v>2717</v>
      </c>
      <c r="C2216" s="88" t="s">
        <v>2718</v>
      </c>
      <c r="D2216" s="89">
        <v>-47319</v>
      </c>
      <c r="F2216" s="98">
        <f t="shared" si="34"/>
        <v>-47.319</v>
      </c>
      <c r="I2216" s="98">
        <v>-47.319</v>
      </c>
    </row>
    <row r="2217" spans="1:9" ht="12.75" hidden="1" outlineLevel="4">
      <c r="A2217" s="85" t="s">
        <v>5343</v>
      </c>
      <c r="B2217" s="88" t="s">
        <v>5295</v>
      </c>
      <c r="C2217" s="88" t="s">
        <v>5296</v>
      </c>
      <c r="D2217" s="89">
        <v>-255488</v>
      </c>
      <c r="F2217" s="98">
        <f t="shared" si="34"/>
        <v>-255.488</v>
      </c>
      <c r="I2217" s="98">
        <v>-255.488</v>
      </c>
    </row>
    <row r="2218" spans="1:9" ht="12.75" hidden="1" outlineLevel="4">
      <c r="A2218" s="85" t="s">
        <v>5344</v>
      </c>
      <c r="B2218" s="88" t="s">
        <v>4705</v>
      </c>
      <c r="C2218" s="88" t="s">
        <v>4706</v>
      </c>
      <c r="D2218" s="89">
        <v>-100138</v>
      </c>
      <c r="F2218" s="98">
        <f t="shared" si="34"/>
        <v>-100.138</v>
      </c>
      <c r="I2218" s="98">
        <v>-100.138</v>
      </c>
    </row>
    <row r="2219" spans="1:9" ht="12.75" hidden="1" outlineLevel="4">
      <c r="A2219" s="85" t="s">
        <v>5345</v>
      </c>
      <c r="B2219" s="88" t="s">
        <v>2483</v>
      </c>
      <c r="C2219" s="88" t="s">
        <v>2484</v>
      </c>
      <c r="D2219" s="89">
        <v>207303</v>
      </c>
      <c r="F2219" s="98">
        <f t="shared" si="34"/>
        <v>207.303</v>
      </c>
      <c r="I2219" s="98">
        <v>207.303</v>
      </c>
    </row>
    <row r="2220" spans="1:9" ht="12.75" hidden="1" outlineLevel="4">
      <c r="A2220" s="85" t="s">
        <v>5346</v>
      </c>
      <c r="B2220" s="88" t="s">
        <v>2486</v>
      </c>
      <c r="C2220" s="88" t="s">
        <v>2487</v>
      </c>
      <c r="D2220" s="89">
        <v>43409</v>
      </c>
      <c r="F2220" s="98">
        <f t="shared" si="34"/>
        <v>43.409</v>
      </c>
      <c r="I2220" s="98">
        <v>43.409</v>
      </c>
    </row>
    <row r="2221" spans="1:9" ht="12.75" hidden="1" outlineLevel="4">
      <c r="A2221" s="85" t="s">
        <v>5347</v>
      </c>
      <c r="B2221" s="88" t="s">
        <v>5348</v>
      </c>
      <c r="C2221" s="88" t="s">
        <v>5349</v>
      </c>
      <c r="D2221" s="89">
        <v>4191</v>
      </c>
      <c r="F2221" s="98">
        <f t="shared" si="34"/>
        <v>4.191</v>
      </c>
      <c r="I2221" s="98">
        <v>4.191</v>
      </c>
    </row>
    <row r="2222" spans="1:9" ht="12.75" hidden="1" outlineLevel="4">
      <c r="A2222" s="85" t="s">
        <v>5350</v>
      </c>
      <c r="B2222" s="88" t="s">
        <v>5351</v>
      </c>
      <c r="C2222" s="88" t="s">
        <v>5352</v>
      </c>
      <c r="D2222" s="89">
        <v>1061</v>
      </c>
      <c r="F2222" s="98">
        <f t="shared" si="34"/>
        <v>1.061</v>
      </c>
      <c r="I2222" s="98">
        <v>1.061</v>
      </c>
    </row>
    <row r="2223" spans="1:9" ht="12.75" hidden="1" outlineLevel="4">
      <c r="A2223" s="85" t="s">
        <v>5353</v>
      </c>
      <c r="B2223" s="88" t="s">
        <v>2413</v>
      </c>
      <c r="C2223" s="88" t="s">
        <v>2414</v>
      </c>
      <c r="D2223" s="89">
        <v>-886</v>
      </c>
      <c r="F2223" s="98">
        <f t="shared" si="34"/>
        <v>-0.886</v>
      </c>
      <c r="I2223" s="98">
        <v>-0.886</v>
      </c>
    </row>
    <row r="2224" spans="1:9" ht="12.75" hidden="1" outlineLevel="4">
      <c r="A2224" s="85" t="s">
        <v>5354</v>
      </c>
      <c r="B2224" s="88" t="s">
        <v>2645</v>
      </c>
      <c r="C2224" s="88" t="s">
        <v>2646</v>
      </c>
      <c r="D2224" s="89">
        <v>1055</v>
      </c>
      <c r="F2224" s="98">
        <f t="shared" si="34"/>
        <v>1.055</v>
      </c>
      <c r="I2224" s="98">
        <v>1.055</v>
      </c>
    </row>
    <row r="2225" spans="1:9" ht="12.75" hidden="1" outlineLevel="4">
      <c r="A2225" s="85" t="s">
        <v>5355</v>
      </c>
      <c r="B2225" s="88" t="s">
        <v>2393</v>
      </c>
      <c r="C2225" s="88" t="s">
        <v>2394</v>
      </c>
      <c r="D2225" s="89">
        <v>1055</v>
      </c>
      <c r="F2225" s="98">
        <f t="shared" si="34"/>
        <v>1.055</v>
      </c>
      <c r="I2225" s="98">
        <v>1.055</v>
      </c>
    </row>
    <row r="2226" spans="1:9" ht="12.75" hidden="1" outlineLevel="4">
      <c r="A2226" s="85" t="s">
        <v>5356</v>
      </c>
      <c r="B2226" s="88" t="s">
        <v>2396</v>
      </c>
      <c r="C2226" s="88" t="s">
        <v>2397</v>
      </c>
      <c r="D2226" s="89">
        <v>5274</v>
      </c>
      <c r="F2226" s="98">
        <f t="shared" si="34"/>
        <v>5.274</v>
      </c>
      <c r="I2226" s="98">
        <v>5.274</v>
      </c>
    </row>
    <row r="2227" spans="1:9" ht="12.75" hidden="1" outlineLevel="4">
      <c r="A2227" s="85" t="s">
        <v>5357</v>
      </c>
      <c r="B2227" s="88" t="s">
        <v>2534</v>
      </c>
      <c r="C2227" s="88" t="s">
        <v>2535</v>
      </c>
      <c r="D2227" s="89">
        <v>55900</v>
      </c>
      <c r="F2227" s="98">
        <f t="shared" si="34"/>
        <v>55.9</v>
      </c>
      <c r="I2227" s="98">
        <v>55.9</v>
      </c>
    </row>
    <row r="2228" spans="1:9" ht="12.75" hidden="1" outlineLevel="4">
      <c r="A2228" s="85" t="s">
        <v>5358</v>
      </c>
      <c r="B2228" s="88" t="s">
        <v>2504</v>
      </c>
      <c r="C2228" s="88" t="s">
        <v>2505</v>
      </c>
      <c r="D2228" s="89">
        <v>1055</v>
      </c>
      <c r="F2228" s="98">
        <f t="shared" si="34"/>
        <v>1.055</v>
      </c>
      <c r="I2228" s="98">
        <v>1.055</v>
      </c>
    </row>
    <row r="2229" spans="1:9" ht="12.75" hidden="1" outlineLevel="4">
      <c r="A2229" s="85" t="s">
        <v>5359</v>
      </c>
      <c r="B2229" s="88" t="s">
        <v>2428</v>
      </c>
      <c r="C2229" s="88" t="s">
        <v>2429</v>
      </c>
      <c r="D2229" s="89">
        <v>10020</v>
      </c>
      <c r="F2229" s="98">
        <f t="shared" si="34"/>
        <v>10.02</v>
      </c>
      <c r="I2229" s="98">
        <v>10.02</v>
      </c>
    </row>
    <row r="2230" spans="1:9" ht="12.75" hidden="1" outlineLevel="4">
      <c r="A2230" s="85" t="s">
        <v>5360</v>
      </c>
      <c r="B2230" s="88" t="s">
        <v>245</v>
      </c>
      <c r="C2230" s="88" t="s">
        <v>246</v>
      </c>
      <c r="D2230" s="89">
        <v>527</v>
      </c>
      <c r="F2230" s="98">
        <f t="shared" si="34"/>
        <v>0.527</v>
      </c>
      <c r="I2230" s="98">
        <v>0.527</v>
      </c>
    </row>
    <row r="2231" spans="1:9" ht="12.75" hidden="1" outlineLevel="4">
      <c r="A2231" s="85" t="s">
        <v>5361</v>
      </c>
      <c r="B2231" s="88" t="s">
        <v>2431</v>
      </c>
      <c r="C2231" s="88" t="s">
        <v>2432</v>
      </c>
      <c r="D2231" s="89">
        <v>19829</v>
      </c>
      <c r="F2231" s="98">
        <f t="shared" si="34"/>
        <v>19.829</v>
      </c>
      <c r="I2231" s="98">
        <v>19.829</v>
      </c>
    </row>
    <row r="2232" spans="1:9" ht="12.75" hidden="1" outlineLevel="4">
      <c r="A2232" s="85" t="s">
        <v>5362</v>
      </c>
      <c r="B2232" s="88" t="s">
        <v>2510</v>
      </c>
      <c r="C2232" s="88" t="s">
        <v>2511</v>
      </c>
      <c r="D2232" s="89">
        <v>2525</v>
      </c>
      <c r="F2232" s="98">
        <f t="shared" si="34"/>
        <v>2.525</v>
      </c>
      <c r="I2232" s="98">
        <v>2.525</v>
      </c>
    </row>
    <row r="2233" spans="1:9" ht="12.75" hidden="1" outlineLevel="4">
      <c r="A2233" s="85" t="s">
        <v>3206</v>
      </c>
      <c r="B2233" s="88" t="s">
        <v>2434</v>
      </c>
      <c r="C2233" s="88" t="s">
        <v>2435</v>
      </c>
      <c r="D2233" s="89">
        <v>2842</v>
      </c>
      <c r="F2233" s="98">
        <f t="shared" si="34"/>
        <v>2.842</v>
      </c>
      <c r="I2233" s="98">
        <v>2.842</v>
      </c>
    </row>
    <row r="2234" spans="1:9" ht="12.75" hidden="1" outlineLevel="4">
      <c r="A2234" s="85" t="s">
        <v>3207</v>
      </c>
      <c r="B2234" s="88" t="s">
        <v>2437</v>
      </c>
      <c r="C2234" s="88" t="s">
        <v>2438</v>
      </c>
      <c r="D2234" s="89">
        <v>2482</v>
      </c>
      <c r="F2234" s="98">
        <f t="shared" si="34"/>
        <v>2.482</v>
      </c>
      <c r="I2234" s="98">
        <v>2.482</v>
      </c>
    </row>
    <row r="2235" spans="1:9" ht="12.75" hidden="1" outlineLevel="4">
      <c r="A2235" s="85" t="s">
        <v>3208</v>
      </c>
      <c r="B2235" s="88" t="s">
        <v>2443</v>
      </c>
      <c r="C2235" s="88" t="s">
        <v>4691</v>
      </c>
      <c r="D2235" s="89">
        <v>5082</v>
      </c>
      <c r="F2235" s="98">
        <f t="shared" si="34"/>
        <v>5.082</v>
      </c>
      <c r="I2235" s="98">
        <v>5.082</v>
      </c>
    </row>
    <row r="2236" spans="1:9" ht="12.75" hidden="1" outlineLevel="4">
      <c r="A2236" s="85" t="s">
        <v>3209</v>
      </c>
      <c r="B2236" s="88" t="s">
        <v>4693</v>
      </c>
      <c r="C2236" s="88" t="s">
        <v>4694</v>
      </c>
      <c r="D2236" s="89">
        <v>11848</v>
      </c>
      <c r="F2236" s="98">
        <f t="shared" si="34"/>
        <v>11.848</v>
      </c>
      <c r="I2236" s="98">
        <v>11.848</v>
      </c>
    </row>
    <row r="2237" spans="1:9" ht="12.75" hidden="1" outlineLevel="4">
      <c r="A2237" s="85" t="s">
        <v>3210</v>
      </c>
      <c r="B2237" s="88" t="s">
        <v>4699</v>
      </c>
      <c r="C2237" s="88" t="s">
        <v>4700</v>
      </c>
      <c r="D2237" s="89">
        <v>888</v>
      </c>
      <c r="F2237" s="98">
        <f t="shared" si="34"/>
        <v>0.888</v>
      </c>
      <c r="I2237" s="98">
        <v>0.888</v>
      </c>
    </row>
    <row r="2238" spans="1:9" ht="12.75" hidden="1" outlineLevel="4">
      <c r="A2238" s="85" t="s">
        <v>3211</v>
      </c>
      <c r="B2238" s="88" t="s">
        <v>4702</v>
      </c>
      <c r="C2238" s="88" t="s">
        <v>4703</v>
      </c>
      <c r="D2238" s="89">
        <v>1511</v>
      </c>
      <c r="F2238" s="98">
        <f t="shared" si="34"/>
        <v>1.511</v>
      </c>
      <c r="I2238" s="98">
        <v>1.511</v>
      </c>
    </row>
    <row r="2239" spans="1:9" ht="12.75" hidden="1" outlineLevel="3" collapsed="1">
      <c r="A2239" s="85" t="s">
        <v>2398</v>
      </c>
      <c r="B2239" s="90" t="s">
        <v>3212</v>
      </c>
      <c r="C2239" s="90" t="s">
        <v>3213</v>
      </c>
      <c r="D2239" s="91">
        <v>86252</v>
      </c>
      <c r="F2239" s="98">
        <f t="shared" si="34"/>
        <v>86.252</v>
      </c>
      <c r="I2239" s="98">
        <v>86.252</v>
      </c>
    </row>
    <row r="2240" spans="1:9" ht="12.75" hidden="1" outlineLevel="4">
      <c r="A2240" s="85" t="s">
        <v>3214</v>
      </c>
      <c r="B2240" s="88" t="s">
        <v>4693</v>
      </c>
      <c r="C2240" s="88" t="s">
        <v>4694</v>
      </c>
      <c r="D2240" s="89">
        <v>30</v>
      </c>
      <c r="F2240" s="98">
        <f t="shared" si="34"/>
        <v>0.03</v>
      </c>
      <c r="I2240" s="98">
        <v>0.03</v>
      </c>
    </row>
    <row r="2241" spans="1:9" ht="12.75" hidden="1" outlineLevel="3" collapsed="1">
      <c r="A2241" s="85" t="s">
        <v>2398</v>
      </c>
      <c r="B2241" s="90" t="s">
        <v>3215</v>
      </c>
      <c r="C2241" s="90" t="s">
        <v>3216</v>
      </c>
      <c r="D2241" s="91">
        <v>30</v>
      </c>
      <c r="F2241" s="98">
        <f t="shared" si="34"/>
        <v>0.03</v>
      </c>
      <c r="I2241" s="98">
        <v>0.03</v>
      </c>
    </row>
    <row r="2242" spans="1:9" ht="12.75" hidden="1" outlineLevel="4">
      <c r="A2242" s="85" t="s">
        <v>3217</v>
      </c>
      <c r="B2242" s="88" t="s">
        <v>2434</v>
      </c>
      <c r="C2242" s="88" t="s">
        <v>2435</v>
      </c>
      <c r="D2242" s="89">
        <v>406</v>
      </c>
      <c r="F2242" s="98">
        <f t="shared" si="34"/>
        <v>0.406</v>
      </c>
      <c r="I2242" s="98">
        <v>0.406</v>
      </c>
    </row>
    <row r="2243" spans="1:9" ht="12.75" hidden="1" outlineLevel="4">
      <c r="A2243" s="85" t="s">
        <v>3218</v>
      </c>
      <c r="B2243" s="88" t="s">
        <v>2437</v>
      </c>
      <c r="C2243" s="88" t="s">
        <v>2438</v>
      </c>
      <c r="D2243" s="89">
        <v>355</v>
      </c>
      <c r="F2243" s="98">
        <f t="shared" si="34"/>
        <v>0.355</v>
      </c>
      <c r="I2243" s="98">
        <v>0.355</v>
      </c>
    </row>
    <row r="2244" spans="1:9" ht="12.75" hidden="1" outlineLevel="4">
      <c r="A2244" s="85" t="s">
        <v>3219</v>
      </c>
      <c r="B2244" s="88" t="s">
        <v>2440</v>
      </c>
      <c r="C2244" s="88" t="s">
        <v>2441</v>
      </c>
      <c r="D2244" s="89">
        <v>598</v>
      </c>
      <c r="F2244" s="98">
        <f t="shared" si="34"/>
        <v>0.598</v>
      </c>
      <c r="I2244" s="98">
        <v>0.598</v>
      </c>
    </row>
    <row r="2245" spans="1:9" ht="12.75" hidden="1" outlineLevel="4">
      <c r="A2245" s="85" t="s">
        <v>3220</v>
      </c>
      <c r="B2245" s="88" t="s">
        <v>2443</v>
      </c>
      <c r="C2245" s="88" t="s">
        <v>4691</v>
      </c>
      <c r="D2245" s="89">
        <v>726</v>
      </c>
      <c r="F2245" s="98">
        <f t="shared" si="34"/>
        <v>0.726</v>
      </c>
      <c r="I2245" s="98">
        <v>0.726</v>
      </c>
    </row>
    <row r="2246" spans="1:9" ht="12.75" hidden="1" outlineLevel="4">
      <c r="A2246" s="85" t="s">
        <v>3221</v>
      </c>
      <c r="B2246" s="88" t="s">
        <v>4699</v>
      </c>
      <c r="C2246" s="88" t="s">
        <v>4700</v>
      </c>
      <c r="D2246" s="89">
        <v>127</v>
      </c>
      <c r="F2246" s="98">
        <f aca="true" t="shared" si="35" ref="F2246:F2309">D2246/1000</f>
        <v>0.127</v>
      </c>
      <c r="I2246" s="98">
        <v>0.127</v>
      </c>
    </row>
    <row r="2247" spans="1:9" ht="12.75" hidden="1" outlineLevel="4">
      <c r="A2247" s="85" t="s">
        <v>3222</v>
      </c>
      <c r="B2247" s="88" t="s">
        <v>2507</v>
      </c>
      <c r="C2247" s="88" t="s">
        <v>2508</v>
      </c>
      <c r="D2247" s="89">
        <v>189</v>
      </c>
      <c r="F2247" s="98">
        <f t="shared" si="35"/>
        <v>0.189</v>
      </c>
      <c r="I2247" s="98">
        <v>0.189</v>
      </c>
    </row>
    <row r="2248" spans="1:9" ht="12.75" hidden="1" outlineLevel="4">
      <c r="A2248" s="85" t="s">
        <v>3223</v>
      </c>
      <c r="B2248" s="88" t="s">
        <v>2510</v>
      </c>
      <c r="C2248" s="88" t="s">
        <v>2511</v>
      </c>
      <c r="D2248" s="89">
        <v>361</v>
      </c>
      <c r="F2248" s="98">
        <f t="shared" si="35"/>
        <v>0.361</v>
      </c>
      <c r="I2248" s="98">
        <v>0.361</v>
      </c>
    </row>
    <row r="2249" spans="1:9" ht="12.75" hidden="1" outlineLevel="4">
      <c r="A2249" s="85" t="s">
        <v>3224</v>
      </c>
      <c r="B2249" s="88" t="s">
        <v>2516</v>
      </c>
      <c r="C2249" s="88" t="s">
        <v>2517</v>
      </c>
      <c r="D2249" s="89">
        <v>154</v>
      </c>
      <c r="F2249" s="98">
        <f t="shared" si="35"/>
        <v>0.154</v>
      </c>
      <c r="I2249" s="98">
        <v>0.154</v>
      </c>
    </row>
    <row r="2250" spans="1:9" ht="12.75" hidden="1" outlineLevel="3" collapsed="1">
      <c r="A2250" s="85" t="s">
        <v>2398</v>
      </c>
      <c r="B2250" s="90" t="s">
        <v>3225</v>
      </c>
      <c r="C2250" s="90" t="s">
        <v>3226</v>
      </c>
      <c r="D2250" s="91">
        <v>2916</v>
      </c>
      <c r="F2250" s="98">
        <f t="shared" si="35"/>
        <v>2.916</v>
      </c>
      <c r="I2250" s="98">
        <v>2.916</v>
      </c>
    </row>
    <row r="2251" spans="1:9" ht="12.75" hidden="1" outlineLevel="4">
      <c r="A2251" s="85" t="s">
        <v>3227</v>
      </c>
      <c r="B2251" s="88" t="s">
        <v>4693</v>
      </c>
      <c r="C2251" s="88" t="s">
        <v>4694</v>
      </c>
      <c r="D2251" s="89">
        <v>225</v>
      </c>
      <c r="F2251" s="98">
        <f t="shared" si="35"/>
        <v>0.225</v>
      </c>
      <c r="I2251" s="98">
        <v>0.225</v>
      </c>
    </row>
    <row r="2252" spans="1:9" ht="12.75" hidden="1" outlineLevel="3" collapsed="1">
      <c r="A2252" s="85" t="s">
        <v>2398</v>
      </c>
      <c r="B2252" s="90" t="s">
        <v>3228</v>
      </c>
      <c r="C2252" s="90" t="s">
        <v>3229</v>
      </c>
      <c r="D2252" s="91">
        <v>225</v>
      </c>
      <c r="F2252" s="98">
        <f t="shared" si="35"/>
        <v>0.225</v>
      </c>
      <c r="I2252" s="98">
        <v>0.225</v>
      </c>
    </row>
    <row r="2253" spans="1:9" ht="12.75" hidden="1" outlineLevel="4">
      <c r="A2253" s="85" t="s">
        <v>3230</v>
      </c>
      <c r="B2253" s="88" t="s">
        <v>4693</v>
      </c>
      <c r="C2253" s="88" t="s">
        <v>4694</v>
      </c>
      <c r="D2253" s="89">
        <v>39</v>
      </c>
      <c r="F2253" s="98">
        <f t="shared" si="35"/>
        <v>0.039</v>
      </c>
      <c r="I2253" s="98">
        <v>0.039</v>
      </c>
    </row>
    <row r="2254" spans="1:9" ht="12.75" hidden="1" outlineLevel="3" collapsed="1">
      <c r="A2254" s="85" t="s">
        <v>2398</v>
      </c>
      <c r="B2254" s="90" t="s">
        <v>3231</v>
      </c>
      <c r="C2254" s="90" t="s">
        <v>3232</v>
      </c>
      <c r="D2254" s="91">
        <v>39</v>
      </c>
      <c r="F2254" s="98">
        <f t="shared" si="35"/>
        <v>0.039</v>
      </c>
      <c r="I2254" s="98">
        <v>0.039</v>
      </c>
    </row>
    <row r="2255" spans="1:9" ht="12.75" hidden="1" outlineLevel="4">
      <c r="A2255" s="85" t="s">
        <v>3233</v>
      </c>
      <c r="B2255" s="88" t="s">
        <v>4693</v>
      </c>
      <c r="C2255" s="88" t="s">
        <v>4694</v>
      </c>
      <c r="D2255" s="89">
        <v>22</v>
      </c>
      <c r="F2255" s="98">
        <f t="shared" si="35"/>
        <v>0.022</v>
      </c>
      <c r="I2255" s="98">
        <v>0.022</v>
      </c>
    </row>
    <row r="2256" spans="1:9" ht="12.75" hidden="1" outlineLevel="3" collapsed="1">
      <c r="A2256" s="85" t="s">
        <v>2398</v>
      </c>
      <c r="B2256" s="90" t="s">
        <v>3234</v>
      </c>
      <c r="C2256" s="90" t="s">
        <v>3235</v>
      </c>
      <c r="D2256" s="91">
        <v>22</v>
      </c>
      <c r="F2256" s="98">
        <f t="shared" si="35"/>
        <v>0.022</v>
      </c>
      <c r="I2256" s="98">
        <v>0.022</v>
      </c>
    </row>
    <row r="2257" spans="1:9" ht="12.75" hidden="1" outlineLevel="4">
      <c r="A2257" s="85" t="s">
        <v>3236</v>
      </c>
      <c r="B2257" s="88" t="s">
        <v>2510</v>
      </c>
      <c r="C2257" s="88" t="s">
        <v>2511</v>
      </c>
      <c r="D2257" s="89">
        <v>722</v>
      </c>
      <c r="F2257" s="98">
        <f t="shared" si="35"/>
        <v>0.722</v>
      </c>
      <c r="I2257" s="98">
        <v>0.722</v>
      </c>
    </row>
    <row r="2258" spans="1:9" ht="12.75" hidden="1" outlineLevel="4">
      <c r="A2258" s="85" t="s">
        <v>3237</v>
      </c>
      <c r="B2258" s="88" t="s">
        <v>2434</v>
      </c>
      <c r="C2258" s="88" t="s">
        <v>2435</v>
      </c>
      <c r="D2258" s="89">
        <v>812</v>
      </c>
      <c r="F2258" s="98">
        <f t="shared" si="35"/>
        <v>0.812</v>
      </c>
      <c r="I2258" s="98">
        <v>0.812</v>
      </c>
    </row>
    <row r="2259" spans="1:9" ht="12.75" hidden="1" outlineLevel="4">
      <c r="A2259" s="85" t="s">
        <v>3238</v>
      </c>
      <c r="B2259" s="88" t="s">
        <v>2516</v>
      </c>
      <c r="C2259" s="88" t="s">
        <v>2517</v>
      </c>
      <c r="D2259" s="89">
        <v>308</v>
      </c>
      <c r="F2259" s="98">
        <f t="shared" si="35"/>
        <v>0.308</v>
      </c>
      <c r="I2259" s="98">
        <v>0.308</v>
      </c>
    </row>
    <row r="2260" spans="1:9" ht="12.75" hidden="1" outlineLevel="4">
      <c r="A2260" s="85" t="s">
        <v>3239</v>
      </c>
      <c r="B2260" s="88" t="s">
        <v>2507</v>
      </c>
      <c r="C2260" s="88" t="s">
        <v>2508</v>
      </c>
      <c r="D2260" s="89">
        <v>378</v>
      </c>
      <c r="F2260" s="98">
        <f t="shared" si="35"/>
        <v>0.378</v>
      </c>
      <c r="I2260" s="98">
        <v>0.378</v>
      </c>
    </row>
    <row r="2261" spans="1:9" ht="12.75" hidden="1" outlineLevel="4">
      <c r="A2261" s="85" t="s">
        <v>3240</v>
      </c>
      <c r="B2261" s="88" t="s">
        <v>2437</v>
      </c>
      <c r="C2261" s="88" t="s">
        <v>2438</v>
      </c>
      <c r="D2261" s="89">
        <v>709</v>
      </c>
      <c r="F2261" s="98">
        <f t="shared" si="35"/>
        <v>0.709</v>
      </c>
      <c r="I2261" s="98">
        <v>0.709</v>
      </c>
    </row>
    <row r="2262" spans="1:9" ht="12.75" hidden="1" outlineLevel="4">
      <c r="A2262" s="85" t="s">
        <v>3241</v>
      </c>
      <c r="B2262" s="88" t="s">
        <v>2440</v>
      </c>
      <c r="C2262" s="88" t="s">
        <v>2441</v>
      </c>
      <c r="D2262" s="89">
        <v>1194</v>
      </c>
      <c r="F2262" s="98">
        <f t="shared" si="35"/>
        <v>1.194</v>
      </c>
      <c r="I2262" s="98">
        <v>1.194</v>
      </c>
    </row>
    <row r="2263" spans="1:9" ht="12.75" hidden="1" outlineLevel="4">
      <c r="A2263" s="85" t="s">
        <v>5390</v>
      </c>
      <c r="B2263" s="88" t="s">
        <v>2443</v>
      </c>
      <c r="C2263" s="88" t="s">
        <v>4691</v>
      </c>
      <c r="D2263" s="89">
        <v>1452</v>
      </c>
      <c r="F2263" s="98">
        <f t="shared" si="35"/>
        <v>1.452</v>
      </c>
      <c r="I2263" s="98">
        <v>1.452</v>
      </c>
    </row>
    <row r="2264" spans="1:9" ht="12.75" hidden="1" outlineLevel="4">
      <c r="A2264" s="85" t="s">
        <v>5391</v>
      </c>
      <c r="B2264" s="88" t="s">
        <v>4693</v>
      </c>
      <c r="C2264" s="88" t="s">
        <v>4694</v>
      </c>
      <c r="D2264" s="89">
        <v>218</v>
      </c>
      <c r="F2264" s="98">
        <f t="shared" si="35"/>
        <v>0.218</v>
      </c>
      <c r="I2264" s="98">
        <v>0.218</v>
      </c>
    </row>
    <row r="2265" spans="1:9" ht="12.75" hidden="1" outlineLevel="4">
      <c r="A2265" s="85" t="s">
        <v>5392</v>
      </c>
      <c r="B2265" s="88" t="s">
        <v>4699</v>
      </c>
      <c r="C2265" s="88" t="s">
        <v>4700</v>
      </c>
      <c r="D2265" s="89">
        <v>254</v>
      </c>
      <c r="F2265" s="98">
        <f t="shared" si="35"/>
        <v>0.254</v>
      </c>
      <c r="I2265" s="98">
        <v>0.254</v>
      </c>
    </row>
    <row r="2266" spans="1:9" ht="12.75" hidden="1" outlineLevel="3" collapsed="1">
      <c r="A2266" s="85" t="s">
        <v>2398</v>
      </c>
      <c r="B2266" s="90" t="s">
        <v>5393</v>
      </c>
      <c r="C2266" s="90" t="s">
        <v>5394</v>
      </c>
      <c r="D2266" s="91">
        <v>6047</v>
      </c>
      <c r="F2266" s="98">
        <f t="shared" si="35"/>
        <v>6.047</v>
      </c>
      <c r="I2266" s="98">
        <v>6.047</v>
      </c>
    </row>
    <row r="2267" spans="1:9" ht="12.75" hidden="1" outlineLevel="4">
      <c r="A2267" s="85" t="s">
        <v>5395</v>
      </c>
      <c r="B2267" s="88" t="s">
        <v>4693</v>
      </c>
      <c r="C2267" s="88" t="s">
        <v>4694</v>
      </c>
      <c r="D2267" s="89">
        <v>274</v>
      </c>
      <c r="F2267" s="98">
        <f t="shared" si="35"/>
        <v>0.274</v>
      </c>
      <c r="I2267" s="98">
        <v>0.274</v>
      </c>
    </row>
    <row r="2268" spans="1:9" ht="12.75" hidden="1" outlineLevel="3" collapsed="1">
      <c r="A2268" s="85" t="s">
        <v>2398</v>
      </c>
      <c r="B2268" s="90" t="s">
        <v>5396</v>
      </c>
      <c r="C2268" s="90" t="s">
        <v>5397</v>
      </c>
      <c r="D2268" s="91">
        <v>274</v>
      </c>
      <c r="F2268" s="98">
        <f t="shared" si="35"/>
        <v>0.274</v>
      </c>
      <c r="I2268" s="98">
        <v>0.274</v>
      </c>
    </row>
    <row r="2269" spans="1:9" ht="12.75" hidden="1" outlineLevel="4">
      <c r="A2269" s="85" t="s">
        <v>5398</v>
      </c>
      <c r="B2269" s="88" t="s">
        <v>4693</v>
      </c>
      <c r="C2269" s="88" t="s">
        <v>4694</v>
      </c>
      <c r="D2269" s="89">
        <v>505</v>
      </c>
      <c r="F2269" s="98">
        <f t="shared" si="35"/>
        <v>0.505</v>
      </c>
      <c r="I2269" s="98">
        <v>0.505</v>
      </c>
    </row>
    <row r="2270" spans="1:9" ht="12.75" hidden="1" outlineLevel="3" collapsed="1">
      <c r="A2270" s="85" t="s">
        <v>2398</v>
      </c>
      <c r="B2270" s="90" t="s">
        <v>5399</v>
      </c>
      <c r="C2270" s="90" t="s">
        <v>5400</v>
      </c>
      <c r="D2270" s="91">
        <v>505</v>
      </c>
      <c r="F2270" s="98">
        <f t="shared" si="35"/>
        <v>0.505</v>
      </c>
      <c r="I2270" s="98">
        <v>0.505</v>
      </c>
    </row>
    <row r="2271" spans="1:9" ht="12.75" hidden="1" outlineLevel="4">
      <c r="A2271" s="85" t="s">
        <v>5401</v>
      </c>
      <c r="B2271" s="88" t="s">
        <v>4693</v>
      </c>
      <c r="C2271" s="88" t="s">
        <v>4694</v>
      </c>
      <c r="D2271" s="89">
        <v>1248</v>
      </c>
      <c r="F2271" s="98">
        <f t="shared" si="35"/>
        <v>1.248</v>
      </c>
      <c r="I2271" s="98">
        <v>1.248</v>
      </c>
    </row>
    <row r="2272" spans="1:9" ht="12.75" hidden="1" outlineLevel="3" collapsed="1">
      <c r="A2272" s="85" t="s">
        <v>2398</v>
      </c>
      <c r="B2272" s="90" t="s">
        <v>5402</v>
      </c>
      <c r="C2272" s="90" t="s">
        <v>5403</v>
      </c>
      <c r="D2272" s="91">
        <v>1248</v>
      </c>
      <c r="F2272" s="98">
        <f t="shared" si="35"/>
        <v>1.248</v>
      </c>
      <c r="I2272" s="98">
        <v>1.248</v>
      </c>
    </row>
    <row r="2273" spans="1:9" ht="12.75" outlineLevel="2" collapsed="1">
      <c r="A2273" s="85" t="s">
        <v>2401</v>
      </c>
      <c r="B2273" s="90" t="s">
        <v>5404</v>
      </c>
      <c r="C2273" s="90" t="s">
        <v>2233</v>
      </c>
      <c r="D2273" s="91">
        <v>97558</v>
      </c>
      <c r="F2273" s="98">
        <f t="shared" si="35"/>
        <v>97.558</v>
      </c>
      <c r="I2273" s="98">
        <v>97.558</v>
      </c>
    </row>
    <row r="2274" spans="1:9" ht="12.75" hidden="1" outlineLevel="4">
      <c r="A2274" s="85" t="s">
        <v>5405</v>
      </c>
      <c r="B2274" s="88" t="s">
        <v>2404</v>
      </c>
      <c r="C2274" s="88" t="s">
        <v>2405</v>
      </c>
      <c r="D2274" s="89">
        <v>1828</v>
      </c>
      <c r="F2274" s="98">
        <f t="shared" si="35"/>
        <v>1.828</v>
      </c>
      <c r="I2274" s="98">
        <v>1.828</v>
      </c>
    </row>
    <row r="2275" spans="1:9" ht="12.75" hidden="1" outlineLevel="4">
      <c r="A2275" s="85" t="s">
        <v>5406</v>
      </c>
      <c r="B2275" s="88" t="s">
        <v>2416</v>
      </c>
      <c r="C2275" s="88" t="s">
        <v>2417</v>
      </c>
      <c r="D2275" s="89">
        <v>500</v>
      </c>
      <c r="F2275" s="98">
        <f t="shared" si="35"/>
        <v>0.5</v>
      </c>
      <c r="I2275" s="98">
        <v>0.5</v>
      </c>
    </row>
    <row r="2276" spans="1:9" ht="12.75" hidden="1" outlineLevel="4">
      <c r="A2276" s="85" t="s">
        <v>5407</v>
      </c>
      <c r="B2276" s="88" t="s">
        <v>2422</v>
      </c>
      <c r="C2276" s="88" t="s">
        <v>2423</v>
      </c>
      <c r="D2276" s="89">
        <v>200</v>
      </c>
      <c r="F2276" s="98">
        <f t="shared" si="35"/>
        <v>0.2</v>
      </c>
      <c r="I2276" s="98">
        <v>0.2</v>
      </c>
    </row>
    <row r="2277" spans="1:9" ht="12.75" hidden="1" outlineLevel="4">
      <c r="A2277" s="85" t="s">
        <v>5408</v>
      </c>
      <c r="B2277" s="88" t="s">
        <v>2534</v>
      </c>
      <c r="C2277" s="88" t="s">
        <v>2535</v>
      </c>
      <c r="D2277" s="89">
        <v>200</v>
      </c>
      <c r="F2277" s="98">
        <f t="shared" si="35"/>
        <v>0.2</v>
      </c>
      <c r="I2277" s="98">
        <v>0.2</v>
      </c>
    </row>
    <row r="2278" spans="1:9" ht="12.75" hidden="1" outlineLevel="4">
      <c r="A2278" s="85" t="s">
        <v>5409</v>
      </c>
      <c r="B2278" s="88" t="s">
        <v>5410</v>
      </c>
      <c r="C2278" s="88" t="s">
        <v>5411</v>
      </c>
      <c r="D2278" s="89">
        <v>5000</v>
      </c>
      <c r="F2278" s="98">
        <f t="shared" si="35"/>
        <v>5</v>
      </c>
      <c r="I2278" s="98">
        <v>5</v>
      </c>
    </row>
    <row r="2279" spans="1:9" ht="12.75" hidden="1" outlineLevel="4">
      <c r="A2279" s="85" t="s">
        <v>5412</v>
      </c>
      <c r="B2279" s="88" t="s">
        <v>2501</v>
      </c>
      <c r="C2279" s="88" t="s">
        <v>2502</v>
      </c>
      <c r="D2279" s="89">
        <v>400</v>
      </c>
      <c r="F2279" s="98">
        <f t="shared" si="35"/>
        <v>0.4</v>
      </c>
      <c r="I2279" s="98">
        <v>0.4</v>
      </c>
    </row>
    <row r="2280" spans="1:9" ht="12.75" hidden="1" outlineLevel="4">
      <c r="A2280" s="85" t="s">
        <v>5413</v>
      </c>
      <c r="B2280" s="88" t="s">
        <v>2504</v>
      </c>
      <c r="C2280" s="88" t="s">
        <v>2505</v>
      </c>
      <c r="D2280" s="89">
        <v>50</v>
      </c>
      <c r="F2280" s="98">
        <f t="shared" si="35"/>
        <v>0.05</v>
      </c>
      <c r="I2280" s="98">
        <v>0.05</v>
      </c>
    </row>
    <row r="2281" spans="1:9" ht="12.75" hidden="1" outlineLevel="4">
      <c r="A2281" s="85" t="s">
        <v>5414</v>
      </c>
      <c r="B2281" s="88" t="s">
        <v>2507</v>
      </c>
      <c r="C2281" s="88" t="s">
        <v>2508</v>
      </c>
      <c r="D2281" s="89">
        <v>189</v>
      </c>
      <c r="F2281" s="98">
        <f t="shared" si="35"/>
        <v>0.189</v>
      </c>
      <c r="I2281" s="98">
        <v>0.189</v>
      </c>
    </row>
    <row r="2282" spans="1:9" ht="12.75" hidden="1" outlineLevel="4">
      <c r="A2282" s="85" t="s">
        <v>5415</v>
      </c>
      <c r="B2282" s="88" t="s">
        <v>2510</v>
      </c>
      <c r="C2282" s="88" t="s">
        <v>2511</v>
      </c>
      <c r="D2282" s="89">
        <v>361</v>
      </c>
      <c r="F2282" s="98">
        <f t="shared" si="35"/>
        <v>0.361</v>
      </c>
      <c r="I2282" s="98">
        <v>0.361</v>
      </c>
    </row>
    <row r="2283" spans="1:9" ht="12.75" hidden="1" outlineLevel="4">
      <c r="A2283" s="85" t="s">
        <v>5416</v>
      </c>
      <c r="B2283" s="88" t="s">
        <v>2516</v>
      </c>
      <c r="C2283" s="88" t="s">
        <v>2517</v>
      </c>
      <c r="D2283" s="89">
        <v>154</v>
      </c>
      <c r="F2283" s="98">
        <f t="shared" si="35"/>
        <v>0.154</v>
      </c>
      <c r="I2283" s="98">
        <v>0.154</v>
      </c>
    </row>
    <row r="2284" spans="1:9" ht="12.75" hidden="1" outlineLevel="4">
      <c r="A2284" s="85" t="s">
        <v>5417</v>
      </c>
      <c r="B2284" s="88" t="s">
        <v>2519</v>
      </c>
      <c r="C2284" s="88" t="s">
        <v>2520</v>
      </c>
      <c r="D2284" s="89">
        <v>2334</v>
      </c>
      <c r="F2284" s="98">
        <f t="shared" si="35"/>
        <v>2.334</v>
      </c>
      <c r="I2284" s="98">
        <v>2.334</v>
      </c>
    </row>
    <row r="2285" spans="1:9" ht="12.75" hidden="1" outlineLevel="4">
      <c r="A2285" s="85" t="s">
        <v>5418</v>
      </c>
      <c r="B2285" s="88" t="s">
        <v>2522</v>
      </c>
      <c r="C2285" s="88" t="s">
        <v>2523</v>
      </c>
      <c r="D2285" s="89">
        <v>2</v>
      </c>
      <c r="F2285" s="98">
        <f t="shared" si="35"/>
        <v>0.002</v>
      </c>
      <c r="I2285" s="98">
        <v>0.002</v>
      </c>
    </row>
    <row r="2286" spans="1:9" ht="12.75" hidden="1" outlineLevel="4">
      <c r="A2286" s="85" t="s">
        <v>5419</v>
      </c>
      <c r="B2286" s="88" t="s">
        <v>4702</v>
      </c>
      <c r="C2286" s="88" t="s">
        <v>4703</v>
      </c>
      <c r="D2286" s="89">
        <v>217</v>
      </c>
      <c r="F2286" s="98">
        <f t="shared" si="35"/>
        <v>0.217</v>
      </c>
      <c r="I2286" s="98">
        <v>0.217</v>
      </c>
    </row>
    <row r="2287" spans="1:9" ht="12.75" hidden="1" outlineLevel="4">
      <c r="A2287" s="85" t="s">
        <v>5420</v>
      </c>
      <c r="B2287" s="88" t="s">
        <v>2641</v>
      </c>
      <c r="C2287" s="88" t="s">
        <v>2642</v>
      </c>
      <c r="D2287" s="89">
        <v>-38925</v>
      </c>
      <c r="F2287" s="98">
        <f t="shared" si="35"/>
        <v>-38.925</v>
      </c>
      <c r="I2287" s="98">
        <v>-38.925</v>
      </c>
    </row>
    <row r="2288" spans="1:9" ht="12.75" hidden="1" outlineLevel="4">
      <c r="A2288" s="85" t="s">
        <v>5421</v>
      </c>
      <c r="B2288" s="88" t="s">
        <v>2483</v>
      </c>
      <c r="C2288" s="88" t="s">
        <v>2484</v>
      </c>
      <c r="D2288" s="89">
        <v>25472</v>
      </c>
      <c r="F2288" s="98">
        <f t="shared" si="35"/>
        <v>25.472</v>
      </c>
      <c r="I2288" s="98">
        <v>25.472</v>
      </c>
    </row>
    <row r="2289" spans="1:9" ht="12.75" hidden="1" outlineLevel="4">
      <c r="A2289" s="85" t="s">
        <v>5422</v>
      </c>
      <c r="B2289" s="88" t="s">
        <v>2486</v>
      </c>
      <c r="C2289" s="88" t="s">
        <v>2487</v>
      </c>
      <c r="D2289" s="89">
        <v>5145</v>
      </c>
      <c r="F2289" s="98">
        <f t="shared" si="35"/>
        <v>5.145</v>
      </c>
      <c r="I2289" s="98">
        <v>5.145</v>
      </c>
    </row>
    <row r="2290" spans="1:9" ht="12.75" hidden="1" outlineLevel="4">
      <c r="A2290" s="85" t="s">
        <v>5423</v>
      </c>
      <c r="B2290" s="88" t="s">
        <v>1175</v>
      </c>
      <c r="C2290" s="88" t="s">
        <v>1176</v>
      </c>
      <c r="D2290" s="89">
        <v>130</v>
      </c>
      <c r="F2290" s="98">
        <f t="shared" si="35"/>
        <v>0.13</v>
      </c>
      <c r="I2290" s="98">
        <v>0.13</v>
      </c>
    </row>
    <row r="2291" spans="1:9" ht="12.75" hidden="1" outlineLevel="4">
      <c r="A2291" s="85" t="s">
        <v>5424</v>
      </c>
      <c r="B2291" s="88" t="s">
        <v>2434</v>
      </c>
      <c r="C2291" s="88" t="s">
        <v>2435</v>
      </c>
      <c r="D2291" s="89">
        <v>406</v>
      </c>
      <c r="F2291" s="98">
        <f t="shared" si="35"/>
        <v>0.406</v>
      </c>
      <c r="I2291" s="98">
        <v>0.406</v>
      </c>
    </row>
    <row r="2292" spans="1:9" ht="12.75" hidden="1" outlineLevel="4">
      <c r="A2292" s="85" t="s">
        <v>5425</v>
      </c>
      <c r="B2292" s="88" t="s">
        <v>2437</v>
      </c>
      <c r="C2292" s="88" t="s">
        <v>2438</v>
      </c>
      <c r="D2292" s="89">
        <v>355</v>
      </c>
      <c r="F2292" s="98">
        <f t="shared" si="35"/>
        <v>0.355</v>
      </c>
      <c r="I2292" s="98">
        <v>0.355</v>
      </c>
    </row>
    <row r="2293" spans="1:9" ht="12.75" hidden="1" outlineLevel="4">
      <c r="A2293" s="85" t="s">
        <v>5426</v>
      </c>
      <c r="B2293" s="88" t="s">
        <v>2440</v>
      </c>
      <c r="C2293" s="88" t="s">
        <v>2441</v>
      </c>
      <c r="D2293" s="89">
        <v>598</v>
      </c>
      <c r="F2293" s="98">
        <f t="shared" si="35"/>
        <v>0.598</v>
      </c>
      <c r="I2293" s="98">
        <v>0.598</v>
      </c>
    </row>
    <row r="2294" spans="1:9" ht="12.75" hidden="1" outlineLevel="4">
      <c r="A2294" s="85" t="s">
        <v>5427</v>
      </c>
      <c r="B2294" s="88" t="s">
        <v>2443</v>
      </c>
      <c r="C2294" s="88" t="s">
        <v>4691</v>
      </c>
      <c r="D2294" s="89">
        <v>726</v>
      </c>
      <c r="F2294" s="98">
        <f t="shared" si="35"/>
        <v>0.726</v>
      </c>
      <c r="I2294" s="98">
        <v>0.726</v>
      </c>
    </row>
    <row r="2295" spans="1:9" ht="12.75" hidden="1" outlineLevel="4">
      <c r="A2295" s="85" t="s">
        <v>5428</v>
      </c>
      <c r="B2295" s="88" t="s">
        <v>4693</v>
      </c>
      <c r="C2295" s="88" t="s">
        <v>4694</v>
      </c>
      <c r="D2295" s="89">
        <v>361</v>
      </c>
      <c r="F2295" s="98">
        <f t="shared" si="35"/>
        <v>0.361</v>
      </c>
      <c r="I2295" s="98">
        <v>0.361</v>
      </c>
    </row>
    <row r="2296" spans="1:9" ht="12.75" hidden="1" outlineLevel="4">
      <c r="A2296" s="85" t="s">
        <v>5429</v>
      </c>
      <c r="B2296" s="88" t="s">
        <v>4699</v>
      </c>
      <c r="C2296" s="88" t="s">
        <v>4700</v>
      </c>
      <c r="D2296" s="89">
        <v>127</v>
      </c>
      <c r="F2296" s="98">
        <f t="shared" si="35"/>
        <v>0.127</v>
      </c>
      <c r="I2296" s="98">
        <v>0.127</v>
      </c>
    </row>
    <row r="2297" spans="1:9" ht="12.75" hidden="1" outlineLevel="3" collapsed="1">
      <c r="A2297" s="85" t="s">
        <v>2398</v>
      </c>
      <c r="B2297" s="90" t="s">
        <v>5430</v>
      </c>
      <c r="C2297" s="90" t="s">
        <v>5431</v>
      </c>
      <c r="D2297" s="91">
        <v>5830</v>
      </c>
      <c r="F2297" s="98">
        <f t="shared" si="35"/>
        <v>5.83</v>
      </c>
      <c r="I2297" s="98">
        <v>5.83</v>
      </c>
    </row>
    <row r="2298" spans="1:9" ht="12.75" hidden="1" outlineLevel="4">
      <c r="A2298" s="85" t="s">
        <v>5432</v>
      </c>
      <c r="B2298" s="88" t="s">
        <v>2404</v>
      </c>
      <c r="C2298" s="88" t="s">
        <v>2405</v>
      </c>
      <c r="D2298" s="89">
        <v>2504</v>
      </c>
      <c r="F2298" s="98">
        <f t="shared" si="35"/>
        <v>2.504</v>
      </c>
      <c r="I2298" s="98">
        <v>2.504</v>
      </c>
    </row>
    <row r="2299" spans="1:9" ht="12.75" hidden="1" outlineLevel="4">
      <c r="A2299" s="85" t="s">
        <v>5433</v>
      </c>
      <c r="B2299" s="88" t="s">
        <v>6360</v>
      </c>
      <c r="C2299" s="88" t="s">
        <v>6361</v>
      </c>
      <c r="D2299" s="89">
        <v>3630</v>
      </c>
      <c r="F2299" s="98">
        <f t="shared" si="35"/>
        <v>3.63</v>
      </c>
      <c r="I2299" s="98">
        <v>3.63</v>
      </c>
    </row>
    <row r="2300" spans="1:9" ht="12.75" hidden="1" outlineLevel="4">
      <c r="A2300" s="85" t="s">
        <v>5434</v>
      </c>
      <c r="B2300" s="88" t="s">
        <v>3156</v>
      </c>
      <c r="C2300" s="88" t="s">
        <v>3157</v>
      </c>
      <c r="D2300" s="89">
        <v>935</v>
      </c>
      <c r="F2300" s="98">
        <f t="shared" si="35"/>
        <v>0.935</v>
      </c>
      <c r="I2300" s="98">
        <v>0.935</v>
      </c>
    </row>
    <row r="2301" spans="1:9" ht="12.75" hidden="1" outlineLevel="4">
      <c r="A2301" s="85" t="s">
        <v>5435</v>
      </c>
      <c r="B2301" s="88" t="s">
        <v>3653</v>
      </c>
      <c r="C2301" s="88" t="s">
        <v>3654</v>
      </c>
      <c r="D2301" s="89">
        <v>2000</v>
      </c>
      <c r="F2301" s="98">
        <f t="shared" si="35"/>
        <v>2</v>
      </c>
      <c r="I2301" s="98">
        <v>2</v>
      </c>
    </row>
    <row r="2302" spans="1:9" ht="12.75" hidden="1" outlineLevel="4">
      <c r="A2302" s="85" t="s">
        <v>5436</v>
      </c>
      <c r="B2302" s="88" t="s">
        <v>5437</v>
      </c>
      <c r="C2302" s="88" t="s">
        <v>5438</v>
      </c>
      <c r="D2302" s="89">
        <v>1100</v>
      </c>
      <c r="F2302" s="98">
        <f t="shared" si="35"/>
        <v>1.1</v>
      </c>
      <c r="I2302" s="98">
        <v>1.1</v>
      </c>
    </row>
    <row r="2303" spans="1:9" ht="12.75" hidden="1" outlineLevel="4">
      <c r="A2303" s="85" t="s">
        <v>5439</v>
      </c>
      <c r="B2303" s="88" t="s">
        <v>2416</v>
      </c>
      <c r="C2303" s="88" t="s">
        <v>2417</v>
      </c>
      <c r="D2303" s="89">
        <v>750</v>
      </c>
      <c r="F2303" s="98">
        <f t="shared" si="35"/>
        <v>0.75</v>
      </c>
      <c r="I2303" s="98">
        <v>0.75</v>
      </c>
    </row>
    <row r="2304" spans="1:9" ht="12.75" hidden="1" outlineLevel="4">
      <c r="A2304" s="85" t="s">
        <v>5440</v>
      </c>
      <c r="B2304" s="88" t="s">
        <v>2507</v>
      </c>
      <c r="C2304" s="88" t="s">
        <v>2508</v>
      </c>
      <c r="D2304" s="89">
        <v>1701</v>
      </c>
      <c r="F2304" s="98">
        <f t="shared" si="35"/>
        <v>1.701</v>
      </c>
      <c r="I2304" s="98">
        <v>1.701</v>
      </c>
    </row>
    <row r="2305" spans="1:9" ht="12.75" hidden="1" outlineLevel="4">
      <c r="A2305" s="85" t="s">
        <v>5441</v>
      </c>
      <c r="B2305" s="88" t="s">
        <v>2510</v>
      </c>
      <c r="C2305" s="88" t="s">
        <v>2511</v>
      </c>
      <c r="D2305" s="89">
        <v>3245</v>
      </c>
      <c r="F2305" s="98">
        <f t="shared" si="35"/>
        <v>3.245</v>
      </c>
      <c r="I2305" s="98">
        <v>3.245</v>
      </c>
    </row>
    <row r="2306" spans="1:9" ht="12.75" hidden="1" outlineLevel="4">
      <c r="A2306" s="85" t="s">
        <v>5442</v>
      </c>
      <c r="B2306" s="88" t="s">
        <v>2516</v>
      </c>
      <c r="C2306" s="88" t="s">
        <v>2517</v>
      </c>
      <c r="D2306" s="89">
        <v>1387</v>
      </c>
      <c r="F2306" s="98">
        <f t="shared" si="35"/>
        <v>1.387</v>
      </c>
      <c r="I2306" s="98">
        <v>1.387</v>
      </c>
    </row>
    <row r="2307" spans="1:9" ht="12.75" hidden="1" outlineLevel="4">
      <c r="A2307" s="85" t="s">
        <v>5443</v>
      </c>
      <c r="B2307" s="88" t="s">
        <v>2437</v>
      </c>
      <c r="C2307" s="88" t="s">
        <v>2438</v>
      </c>
      <c r="D2307" s="89">
        <v>3191</v>
      </c>
      <c r="F2307" s="98">
        <f t="shared" si="35"/>
        <v>3.191</v>
      </c>
      <c r="I2307" s="98">
        <v>3.191</v>
      </c>
    </row>
    <row r="2308" spans="1:9" ht="12.75" hidden="1" outlineLevel="4">
      <c r="A2308" s="85" t="s">
        <v>5444</v>
      </c>
      <c r="B2308" s="88" t="s">
        <v>2522</v>
      </c>
      <c r="C2308" s="88" t="s">
        <v>2523</v>
      </c>
      <c r="D2308" s="89">
        <v>301</v>
      </c>
      <c r="F2308" s="98">
        <f t="shared" si="35"/>
        <v>0.301</v>
      </c>
      <c r="I2308" s="98">
        <v>0.301</v>
      </c>
    </row>
    <row r="2309" spans="1:9" ht="12.75" hidden="1" outlineLevel="4">
      <c r="A2309" s="85" t="s">
        <v>5445</v>
      </c>
      <c r="B2309" s="88" t="s">
        <v>4699</v>
      </c>
      <c r="C2309" s="88" t="s">
        <v>4700</v>
      </c>
      <c r="D2309" s="89">
        <v>1141</v>
      </c>
      <c r="F2309" s="98">
        <f t="shared" si="35"/>
        <v>1.141</v>
      </c>
      <c r="I2309" s="98">
        <v>1.141</v>
      </c>
    </row>
    <row r="2310" spans="1:9" ht="12.75" hidden="1" outlineLevel="4">
      <c r="A2310" s="85" t="s">
        <v>5446</v>
      </c>
      <c r="B2310" s="88" t="s">
        <v>1166</v>
      </c>
      <c r="C2310" s="88" t="s">
        <v>2529</v>
      </c>
      <c r="D2310" s="89">
        <v>-1000</v>
      </c>
      <c r="F2310" s="98">
        <f aca="true" t="shared" si="36" ref="F2310:F2373">D2310/1000</f>
        <v>-1</v>
      </c>
      <c r="I2310" s="98">
        <v>-1</v>
      </c>
    </row>
    <row r="2311" spans="1:9" ht="12.75" hidden="1" outlineLevel="4">
      <c r="A2311" s="85" t="s">
        <v>5447</v>
      </c>
      <c r="B2311" s="88" t="s">
        <v>2483</v>
      </c>
      <c r="C2311" s="88" t="s">
        <v>2484</v>
      </c>
      <c r="D2311" s="89">
        <v>43555</v>
      </c>
      <c r="F2311" s="98">
        <f t="shared" si="36"/>
        <v>43.555</v>
      </c>
      <c r="I2311" s="98">
        <v>43.555</v>
      </c>
    </row>
    <row r="2312" spans="1:9" ht="12.75" hidden="1" outlineLevel="4">
      <c r="A2312" s="85" t="s">
        <v>5448</v>
      </c>
      <c r="B2312" s="88" t="s">
        <v>2486</v>
      </c>
      <c r="C2312" s="88" t="s">
        <v>2487</v>
      </c>
      <c r="D2312" s="89">
        <v>5627</v>
      </c>
      <c r="F2312" s="98">
        <f t="shared" si="36"/>
        <v>5.627</v>
      </c>
      <c r="I2312" s="98">
        <v>5.627</v>
      </c>
    </row>
    <row r="2313" spans="1:9" ht="12.75" hidden="1" outlineLevel="4">
      <c r="A2313" s="85" t="s">
        <v>5449</v>
      </c>
      <c r="B2313" s="88" t="s">
        <v>2407</v>
      </c>
      <c r="C2313" s="88" t="s">
        <v>2408</v>
      </c>
      <c r="D2313" s="89">
        <v>-62</v>
      </c>
      <c r="F2313" s="98">
        <f t="shared" si="36"/>
        <v>-0.062</v>
      </c>
      <c r="I2313" s="98">
        <v>-0.062</v>
      </c>
    </row>
    <row r="2314" spans="1:9" ht="12.75" hidden="1" outlineLevel="4">
      <c r="A2314" s="85" t="s">
        <v>5450</v>
      </c>
      <c r="B2314" s="88" t="s">
        <v>2410</v>
      </c>
      <c r="C2314" s="88" t="s">
        <v>2411</v>
      </c>
      <c r="D2314" s="89">
        <v>62</v>
      </c>
      <c r="F2314" s="98">
        <f t="shared" si="36"/>
        <v>0.062</v>
      </c>
      <c r="I2314" s="98">
        <v>0.062</v>
      </c>
    </row>
    <row r="2315" spans="1:9" ht="12.75" hidden="1" outlineLevel="4">
      <c r="A2315" s="85" t="s">
        <v>5451</v>
      </c>
      <c r="B2315" s="88" t="s">
        <v>2422</v>
      </c>
      <c r="C2315" s="88" t="s">
        <v>2423</v>
      </c>
      <c r="D2315" s="89">
        <v>110</v>
      </c>
      <c r="F2315" s="98">
        <f t="shared" si="36"/>
        <v>0.11</v>
      </c>
      <c r="I2315" s="98">
        <v>0.11</v>
      </c>
    </row>
    <row r="2316" spans="1:9" ht="12.75" hidden="1" outlineLevel="4">
      <c r="A2316" s="85" t="s">
        <v>5452</v>
      </c>
      <c r="B2316" s="88" t="s">
        <v>2425</v>
      </c>
      <c r="C2316" s="88" t="s">
        <v>2426</v>
      </c>
      <c r="D2316" s="89">
        <v>130</v>
      </c>
      <c r="F2316" s="98">
        <f t="shared" si="36"/>
        <v>0.13</v>
      </c>
      <c r="I2316" s="98">
        <v>0.13</v>
      </c>
    </row>
    <row r="2317" spans="1:9" ht="12.75" hidden="1" outlineLevel="4">
      <c r="A2317" s="85" t="s">
        <v>5453</v>
      </c>
      <c r="B2317" s="88" t="s">
        <v>2534</v>
      </c>
      <c r="C2317" s="88" t="s">
        <v>2535</v>
      </c>
      <c r="D2317" s="89">
        <v>6000</v>
      </c>
      <c r="F2317" s="98">
        <f t="shared" si="36"/>
        <v>6</v>
      </c>
      <c r="I2317" s="98">
        <v>6</v>
      </c>
    </row>
    <row r="2318" spans="1:9" ht="12.75" hidden="1" outlineLevel="4">
      <c r="A2318" s="85" t="s">
        <v>5454</v>
      </c>
      <c r="B2318" s="88" t="s">
        <v>304</v>
      </c>
      <c r="C2318" s="88" t="s">
        <v>305</v>
      </c>
      <c r="D2318" s="89">
        <v>264</v>
      </c>
      <c r="F2318" s="98">
        <f t="shared" si="36"/>
        <v>0.264</v>
      </c>
      <c r="I2318" s="98">
        <v>0.264</v>
      </c>
    </row>
    <row r="2319" spans="1:9" ht="12.75" hidden="1" outlineLevel="4">
      <c r="A2319" s="85" t="s">
        <v>5455</v>
      </c>
      <c r="B2319" s="88" t="s">
        <v>2504</v>
      </c>
      <c r="C2319" s="88" t="s">
        <v>2505</v>
      </c>
      <c r="D2319" s="89">
        <v>100</v>
      </c>
      <c r="F2319" s="98">
        <f t="shared" si="36"/>
        <v>0.1</v>
      </c>
      <c r="I2319" s="98">
        <v>0.1</v>
      </c>
    </row>
    <row r="2320" spans="1:9" ht="12.75" hidden="1" outlineLevel="4">
      <c r="A2320" s="85" t="s">
        <v>5456</v>
      </c>
      <c r="B2320" s="88" t="s">
        <v>2428</v>
      </c>
      <c r="C2320" s="88" t="s">
        <v>2429</v>
      </c>
      <c r="D2320" s="89">
        <v>816</v>
      </c>
      <c r="F2320" s="98">
        <f t="shared" si="36"/>
        <v>0.816</v>
      </c>
      <c r="I2320" s="98">
        <v>0.816</v>
      </c>
    </row>
    <row r="2321" spans="1:9" ht="12.75" hidden="1" outlineLevel="4">
      <c r="A2321" s="85" t="s">
        <v>5457</v>
      </c>
      <c r="B2321" s="88" t="s">
        <v>2434</v>
      </c>
      <c r="C2321" s="88" t="s">
        <v>2435</v>
      </c>
      <c r="D2321" s="89">
        <v>3654</v>
      </c>
      <c r="F2321" s="98">
        <f t="shared" si="36"/>
        <v>3.654</v>
      </c>
      <c r="I2321" s="98">
        <v>3.654</v>
      </c>
    </row>
    <row r="2322" spans="1:9" ht="12.75" hidden="1" outlineLevel="4">
      <c r="A2322" s="85" t="s">
        <v>5458</v>
      </c>
      <c r="B2322" s="88" t="s">
        <v>2440</v>
      </c>
      <c r="C2322" s="88" t="s">
        <v>2441</v>
      </c>
      <c r="D2322" s="89">
        <v>5374</v>
      </c>
      <c r="F2322" s="98">
        <f t="shared" si="36"/>
        <v>5.374</v>
      </c>
      <c r="I2322" s="98">
        <v>5.374</v>
      </c>
    </row>
    <row r="2323" spans="1:9" ht="12.75" hidden="1" outlineLevel="4">
      <c r="A2323" s="85" t="s">
        <v>5459</v>
      </c>
      <c r="B2323" s="88" t="s">
        <v>2443</v>
      </c>
      <c r="C2323" s="88" t="s">
        <v>4691</v>
      </c>
      <c r="D2323" s="89">
        <v>6534</v>
      </c>
      <c r="F2323" s="98">
        <f t="shared" si="36"/>
        <v>6.534</v>
      </c>
      <c r="I2323" s="98">
        <v>6.534</v>
      </c>
    </row>
    <row r="2324" spans="1:9" ht="12.75" hidden="1" outlineLevel="4">
      <c r="A2324" s="85" t="s">
        <v>5460</v>
      </c>
      <c r="B2324" s="88" t="s">
        <v>4693</v>
      </c>
      <c r="C2324" s="88" t="s">
        <v>4694</v>
      </c>
      <c r="D2324" s="89">
        <v>5710</v>
      </c>
      <c r="F2324" s="98">
        <f t="shared" si="36"/>
        <v>5.71</v>
      </c>
      <c r="I2324" s="98">
        <v>5.71</v>
      </c>
    </row>
    <row r="2325" spans="1:9" ht="12.75" hidden="1" outlineLevel="4">
      <c r="A2325" s="85" t="s">
        <v>5461</v>
      </c>
      <c r="B2325" s="88" t="s">
        <v>2765</v>
      </c>
      <c r="C2325" s="88" t="s">
        <v>2766</v>
      </c>
      <c r="D2325" s="89">
        <v>2774</v>
      </c>
      <c r="F2325" s="98">
        <f t="shared" si="36"/>
        <v>2.774</v>
      </c>
      <c r="I2325" s="98">
        <v>2.774</v>
      </c>
    </row>
    <row r="2326" spans="1:9" ht="12.75" hidden="1" outlineLevel="4">
      <c r="A2326" s="85" t="s">
        <v>5462</v>
      </c>
      <c r="B2326" s="88" t="s">
        <v>2525</v>
      </c>
      <c r="C2326" s="88" t="s">
        <v>2526</v>
      </c>
      <c r="D2326" s="89">
        <v>7274</v>
      </c>
      <c r="F2326" s="98">
        <f t="shared" si="36"/>
        <v>7.274</v>
      </c>
      <c r="I2326" s="98">
        <v>7.274</v>
      </c>
    </row>
    <row r="2327" spans="1:9" ht="12.75" hidden="1" outlineLevel="4">
      <c r="A2327" s="85" t="s">
        <v>5463</v>
      </c>
      <c r="B2327" s="88" t="s">
        <v>2641</v>
      </c>
      <c r="C2327" s="88" t="s">
        <v>2642</v>
      </c>
      <c r="D2327" s="89">
        <v>-1000</v>
      </c>
      <c r="F2327" s="98">
        <f t="shared" si="36"/>
        <v>-1</v>
      </c>
      <c r="I2327" s="98">
        <v>-1</v>
      </c>
    </row>
    <row r="2328" spans="1:9" ht="12.75" hidden="1" outlineLevel="4">
      <c r="A2328" s="85" t="s">
        <v>5464</v>
      </c>
      <c r="B2328" s="88" t="s">
        <v>2528</v>
      </c>
      <c r="C2328" s="88" t="s">
        <v>2529</v>
      </c>
      <c r="D2328" s="89">
        <v>-2086</v>
      </c>
      <c r="F2328" s="98">
        <f t="shared" si="36"/>
        <v>-2.086</v>
      </c>
      <c r="I2328" s="98">
        <v>-2.086</v>
      </c>
    </row>
    <row r="2329" spans="1:9" ht="12.75" hidden="1" outlineLevel="3" collapsed="1">
      <c r="A2329" s="85" t="s">
        <v>2398</v>
      </c>
      <c r="B2329" s="90" t="s">
        <v>5465</v>
      </c>
      <c r="C2329" s="90" t="s">
        <v>5466</v>
      </c>
      <c r="D2329" s="91">
        <v>105721</v>
      </c>
      <c r="F2329" s="98">
        <f t="shared" si="36"/>
        <v>105.721</v>
      </c>
      <c r="I2329" s="98">
        <v>105.721</v>
      </c>
    </row>
    <row r="2330" spans="1:9" ht="12.75" hidden="1" outlineLevel="4">
      <c r="A2330" s="85" t="s">
        <v>5467</v>
      </c>
      <c r="B2330" s="88" t="s">
        <v>2404</v>
      </c>
      <c r="C2330" s="88" t="s">
        <v>2405</v>
      </c>
      <c r="D2330" s="89">
        <v>1878</v>
      </c>
      <c r="F2330" s="98">
        <f t="shared" si="36"/>
        <v>1.878</v>
      </c>
      <c r="I2330" s="98">
        <v>1.878</v>
      </c>
    </row>
    <row r="2331" spans="1:9" ht="12.75" hidden="1" outlineLevel="4">
      <c r="A2331" s="85" t="s">
        <v>5468</v>
      </c>
      <c r="B2331" s="88" t="s">
        <v>2410</v>
      </c>
      <c r="C2331" s="88" t="s">
        <v>2411</v>
      </c>
      <c r="D2331" s="89">
        <v>112</v>
      </c>
      <c r="F2331" s="98">
        <f t="shared" si="36"/>
        <v>0.112</v>
      </c>
      <c r="I2331" s="98">
        <v>0.112</v>
      </c>
    </row>
    <row r="2332" spans="1:9" ht="12.75" hidden="1" outlineLevel="4">
      <c r="A2332" s="85" t="s">
        <v>5469</v>
      </c>
      <c r="B2332" s="88" t="s">
        <v>2510</v>
      </c>
      <c r="C2332" s="88" t="s">
        <v>2511</v>
      </c>
      <c r="D2332" s="89">
        <v>361</v>
      </c>
      <c r="F2332" s="98">
        <f t="shared" si="36"/>
        <v>0.361</v>
      </c>
      <c r="I2332" s="98">
        <v>0.361</v>
      </c>
    </row>
    <row r="2333" spans="1:9" ht="12.75" hidden="1" outlineLevel="4">
      <c r="A2333" s="85" t="s">
        <v>5470</v>
      </c>
      <c r="B2333" s="88" t="s">
        <v>2434</v>
      </c>
      <c r="C2333" s="88" t="s">
        <v>2435</v>
      </c>
      <c r="D2333" s="89">
        <v>406</v>
      </c>
      <c r="F2333" s="98">
        <f t="shared" si="36"/>
        <v>0.406</v>
      </c>
      <c r="I2333" s="98">
        <v>0.406</v>
      </c>
    </row>
    <row r="2334" spans="1:9" ht="12.75" hidden="1" outlineLevel="4">
      <c r="A2334" s="85" t="s">
        <v>5471</v>
      </c>
      <c r="B2334" s="88" t="s">
        <v>2437</v>
      </c>
      <c r="C2334" s="88" t="s">
        <v>2438</v>
      </c>
      <c r="D2334" s="89">
        <v>355</v>
      </c>
      <c r="F2334" s="98">
        <f t="shared" si="36"/>
        <v>0.355</v>
      </c>
      <c r="I2334" s="98">
        <v>0.355</v>
      </c>
    </row>
    <row r="2335" spans="1:9" ht="12.75" hidden="1" outlineLevel="4">
      <c r="A2335" s="85" t="s">
        <v>5472</v>
      </c>
      <c r="B2335" s="88" t="s">
        <v>2440</v>
      </c>
      <c r="C2335" s="88" t="s">
        <v>2441</v>
      </c>
      <c r="D2335" s="89">
        <v>598</v>
      </c>
      <c r="F2335" s="98">
        <f t="shared" si="36"/>
        <v>0.598</v>
      </c>
      <c r="I2335" s="98">
        <v>0.598</v>
      </c>
    </row>
    <row r="2336" spans="1:9" ht="12.75" hidden="1" outlineLevel="4">
      <c r="A2336" s="85" t="s">
        <v>5473</v>
      </c>
      <c r="B2336" s="88" t="s">
        <v>2443</v>
      </c>
      <c r="C2336" s="88" t="s">
        <v>4691</v>
      </c>
      <c r="D2336" s="89">
        <v>726</v>
      </c>
      <c r="F2336" s="98">
        <f t="shared" si="36"/>
        <v>0.726</v>
      </c>
      <c r="I2336" s="98">
        <v>0.726</v>
      </c>
    </row>
    <row r="2337" spans="1:9" ht="12.75" hidden="1" outlineLevel="4">
      <c r="A2337" s="85" t="s">
        <v>5474</v>
      </c>
      <c r="B2337" s="88" t="s">
        <v>4693</v>
      </c>
      <c r="C2337" s="88" t="s">
        <v>4694</v>
      </c>
      <c r="D2337" s="89">
        <v>2638</v>
      </c>
      <c r="F2337" s="98">
        <f t="shared" si="36"/>
        <v>2.638</v>
      </c>
      <c r="I2337" s="98">
        <v>2.638</v>
      </c>
    </row>
    <row r="2338" spans="1:9" ht="12.75" hidden="1" outlineLevel="4">
      <c r="A2338" s="85" t="s">
        <v>5475</v>
      </c>
      <c r="B2338" s="88" t="s">
        <v>2483</v>
      </c>
      <c r="C2338" s="88" t="s">
        <v>2484</v>
      </c>
      <c r="D2338" s="89">
        <v>24946</v>
      </c>
      <c r="F2338" s="98">
        <f t="shared" si="36"/>
        <v>24.946</v>
      </c>
      <c r="I2338" s="98">
        <v>24.946</v>
      </c>
    </row>
    <row r="2339" spans="1:9" ht="12.75" hidden="1" outlineLevel="4">
      <c r="A2339" s="85" t="s">
        <v>5476</v>
      </c>
      <c r="B2339" s="88" t="s">
        <v>2486</v>
      </c>
      <c r="C2339" s="88" t="s">
        <v>2487</v>
      </c>
      <c r="D2339" s="89">
        <v>5034</v>
      </c>
      <c r="F2339" s="98">
        <f t="shared" si="36"/>
        <v>5.034</v>
      </c>
      <c r="I2339" s="98">
        <v>5.034</v>
      </c>
    </row>
    <row r="2340" spans="1:9" ht="12.75" hidden="1" outlineLevel="4">
      <c r="A2340" s="85" t="s">
        <v>5477</v>
      </c>
      <c r="B2340" s="88" t="s">
        <v>2507</v>
      </c>
      <c r="C2340" s="88" t="s">
        <v>2508</v>
      </c>
      <c r="D2340" s="89">
        <v>189</v>
      </c>
      <c r="F2340" s="98">
        <f t="shared" si="36"/>
        <v>0.189</v>
      </c>
      <c r="I2340" s="98">
        <v>0.189</v>
      </c>
    </row>
    <row r="2341" spans="1:9" ht="12.75" hidden="1" outlineLevel="4">
      <c r="A2341" s="85" t="s">
        <v>5478</v>
      </c>
      <c r="B2341" s="88" t="s">
        <v>2516</v>
      </c>
      <c r="C2341" s="88" t="s">
        <v>2517</v>
      </c>
      <c r="D2341" s="89">
        <v>154</v>
      </c>
      <c r="F2341" s="98">
        <f t="shared" si="36"/>
        <v>0.154</v>
      </c>
      <c r="I2341" s="98">
        <v>0.154</v>
      </c>
    </row>
    <row r="2342" spans="1:9" ht="12.75" hidden="1" outlineLevel="4">
      <c r="A2342" s="85" t="s">
        <v>5479</v>
      </c>
      <c r="B2342" s="88" t="s">
        <v>2519</v>
      </c>
      <c r="C2342" s="88" t="s">
        <v>2520</v>
      </c>
      <c r="D2342" s="89">
        <v>2334</v>
      </c>
      <c r="F2342" s="98">
        <f t="shared" si="36"/>
        <v>2.334</v>
      </c>
      <c r="I2342" s="98">
        <v>2.334</v>
      </c>
    </row>
    <row r="2343" spans="1:9" ht="12.75" hidden="1" outlineLevel="4">
      <c r="A2343" s="85" t="s">
        <v>5480</v>
      </c>
      <c r="B2343" s="88" t="s">
        <v>4699</v>
      </c>
      <c r="C2343" s="88" t="s">
        <v>4700</v>
      </c>
      <c r="D2343" s="89">
        <v>127</v>
      </c>
      <c r="F2343" s="98">
        <f t="shared" si="36"/>
        <v>0.127</v>
      </c>
      <c r="I2343" s="98">
        <v>0.127</v>
      </c>
    </row>
    <row r="2344" spans="1:9" ht="12.75" hidden="1" outlineLevel="3" collapsed="1">
      <c r="A2344" s="85" t="s">
        <v>2398</v>
      </c>
      <c r="B2344" s="90" t="s">
        <v>5481</v>
      </c>
      <c r="C2344" s="90" t="s">
        <v>5482</v>
      </c>
      <c r="D2344" s="91">
        <v>39858</v>
      </c>
      <c r="F2344" s="98">
        <f t="shared" si="36"/>
        <v>39.858</v>
      </c>
      <c r="I2344" s="98">
        <v>39.858</v>
      </c>
    </row>
    <row r="2345" spans="1:9" ht="12.75" outlineLevel="2" collapsed="1">
      <c r="A2345" s="85" t="s">
        <v>2401</v>
      </c>
      <c r="B2345" s="90" t="s">
        <v>5483</v>
      </c>
      <c r="C2345" s="90" t="s">
        <v>2209</v>
      </c>
      <c r="D2345" s="91">
        <v>151409</v>
      </c>
      <c r="F2345" s="98">
        <f t="shared" si="36"/>
        <v>151.409</v>
      </c>
      <c r="I2345" s="98">
        <v>151.409</v>
      </c>
    </row>
    <row r="2346" spans="1:9" ht="12.75" hidden="1" outlineLevel="4">
      <c r="A2346" s="85" t="s">
        <v>5484</v>
      </c>
      <c r="B2346" s="88" t="s">
        <v>616</v>
      </c>
      <c r="C2346" s="88" t="s">
        <v>617</v>
      </c>
      <c r="D2346" s="89">
        <v>510</v>
      </c>
      <c r="F2346" s="98">
        <f t="shared" si="36"/>
        <v>0.51</v>
      </c>
      <c r="I2346" s="98">
        <v>0.51</v>
      </c>
    </row>
    <row r="2347" spans="1:9" ht="12.75" hidden="1" outlineLevel="4">
      <c r="A2347" s="85" t="s">
        <v>5485</v>
      </c>
      <c r="B2347" s="88" t="s">
        <v>5206</v>
      </c>
      <c r="C2347" s="88" t="s">
        <v>5207</v>
      </c>
      <c r="D2347" s="89">
        <v>274</v>
      </c>
      <c r="F2347" s="98">
        <f t="shared" si="36"/>
        <v>0.274</v>
      </c>
      <c r="I2347" s="98">
        <v>0.274</v>
      </c>
    </row>
    <row r="2348" spans="1:9" ht="12.75" hidden="1" outlineLevel="4">
      <c r="A2348" s="85" t="s">
        <v>5486</v>
      </c>
      <c r="B2348" s="88" t="s">
        <v>2581</v>
      </c>
      <c r="C2348" s="88" t="s">
        <v>2582</v>
      </c>
      <c r="D2348" s="89">
        <v>385</v>
      </c>
      <c r="F2348" s="98">
        <f t="shared" si="36"/>
        <v>0.385</v>
      </c>
      <c r="I2348" s="98">
        <v>0.385</v>
      </c>
    </row>
    <row r="2349" spans="1:9" ht="12.75" hidden="1" outlineLevel="4">
      <c r="A2349" s="85" t="s">
        <v>5487</v>
      </c>
      <c r="B2349" s="88" t="s">
        <v>3200</v>
      </c>
      <c r="C2349" s="88" t="s">
        <v>4263</v>
      </c>
      <c r="D2349" s="89">
        <v>3910</v>
      </c>
      <c r="F2349" s="98">
        <f t="shared" si="36"/>
        <v>3.91</v>
      </c>
      <c r="I2349" s="98">
        <v>3.91</v>
      </c>
    </row>
    <row r="2350" spans="1:9" ht="12.75" hidden="1" outlineLevel="4">
      <c r="A2350" s="85" t="s">
        <v>5488</v>
      </c>
      <c r="B2350" s="88" t="s">
        <v>3328</v>
      </c>
      <c r="C2350" s="88" t="s">
        <v>3329</v>
      </c>
      <c r="D2350" s="89">
        <v>978</v>
      </c>
      <c r="F2350" s="98">
        <f t="shared" si="36"/>
        <v>0.978</v>
      </c>
      <c r="I2350" s="98">
        <v>0.978</v>
      </c>
    </row>
    <row r="2351" spans="1:9" ht="12.75" hidden="1" outlineLevel="4">
      <c r="A2351" s="85" t="s">
        <v>5489</v>
      </c>
      <c r="B2351" s="88" t="s">
        <v>3338</v>
      </c>
      <c r="C2351" s="88" t="s">
        <v>3339</v>
      </c>
      <c r="D2351" s="89">
        <v>15677</v>
      </c>
      <c r="F2351" s="98">
        <f t="shared" si="36"/>
        <v>15.677</v>
      </c>
      <c r="I2351" s="98">
        <v>15.677</v>
      </c>
    </row>
    <row r="2352" spans="1:9" ht="12.75" hidden="1" outlineLevel="4">
      <c r="A2352" s="85" t="s">
        <v>5490</v>
      </c>
      <c r="B2352" s="88" t="s">
        <v>4693</v>
      </c>
      <c r="C2352" s="88" t="s">
        <v>4694</v>
      </c>
      <c r="D2352" s="89">
        <v>8057</v>
      </c>
      <c r="F2352" s="98">
        <f t="shared" si="36"/>
        <v>8.057</v>
      </c>
      <c r="I2352" s="98">
        <v>8.057</v>
      </c>
    </row>
    <row r="2353" spans="1:9" ht="12.75" hidden="1" outlineLevel="4">
      <c r="A2353" s="85" t="s">
        <v>5491</v>
      </c>
      <c r="B2353" s="88" t="s">
        <v>2562</v>
      </c>
      <c r="C2353" s="88" t="s">
        <v>2563</v>
      </c>
      <c r="D2353" s="89">
        <v>797</v>
      </c>
      <c r="F2353" s="98">
        <f t="shared" si="36"/>
        <v>0.797</v>
      </c>
      <c r="I2353" s="98">
        <v>0.797</v>
      </c>
    </row>
    <row r="2354" spans="1:9" ht="12.75" hidden="1" outlineLevel="4">
      <c r="A2354" s="85" t="s">
        <v>5492</v>
      </c>
      <c r="B2354" s="88" t="s">
        <v>2638</v>
      </c>
      <c r="C2354" s="88" t="s">
        <v>2639</v>
      </c>
      <c r="D2354" s="89">
        <v>845</v>
      </c>
      <c r="F2354" s="98">
        <f t="shared" si="36"/>
        <v>0.845</v>
      </c>
      <c r="I2354" s="98">
        <v>0.845</v>
      </c>
    </row>
    <row r="2355" spans="1:9" ht="12.75" hidden="1" outlineLevel="4">
      <c r="A2355" s="85" t="s">
        <v>5493</v>
      </c>
      <c r="B2355" s="88" t="s">
        <v>366</v>
      </c>
      <c r="C2355" s="88" t="s">
        <v>3093</v>
      </c>
      <c r="D2355" s="89">
        <v>-30529</v>
      </c>
      <c r="F2355" s="98">
        <f t="shared" si="36"/>
        <v>-30.529</v>
      </c>
      <c r="I2355" s="98">
        <v>-30.529</v>
      </c>
    </row>
    <row r="2356" spans="1:9" ht="12.75" hidden="1" outlineLevel="4">
      <c r="A2356" s="85" t="s">
        <v>5494</v>
      </c>
      <c r="B2356" s="88" t="s">
        <v>1617</v>
      </c>
      <c r="C2356" s="88" t="s">
        <v>5220</v>
      </c>
      <c r="D2356" s="89">
        <v>12354</v>
      </c>
      <c r="F2356" s="98">
        <f t="shared" si="36"/>
        <v>12.354</v>
      </c>
      <c r="I2356" s="98">
        <v>12.354</v>
      </c>
    </row>
    <row r="2357" spans="1:9" ht="12.75" hidden="1" outlineLevel="4">
      <c r="A2357" s="85" t="s">
        <v>5495</v>
      </c>
      <c r="B2357" s="88" t="s">
        <v>597</v>
      </c>
      <c r="C2357" s="88" t="s">
        <v>598</v>
      </c>
      <c r="D2357" s="89">
        <v>495</v>
      </c>
      <c r="F2357" s="98">
        <f t="shared" si="36"/>
        <v>0.495</v>
      </c>
      <c r="I2357" s="98">
        <v>0.495</v>
      </c>
    </row>
    <row r="2358" spans="1:9" ht="12.75" hidden="1" outlineLevel="4">
      <c r="A2358" s="85" t="s">
        <v>5496</v>
      </c>
      <c r="B2358" s="88" t="s">
        <v>2575</v>
      </c>
      <c r="C2358" s="88" t="s">
        <v>2576</v>
      </c>
      <c r="D2358" s="89">
        <v>220</v>
      </c>
      <c r="F2358" s="98">
        <f t="shared" si="36"/>
        <v>0.22</v>
      </c>
      <c r="I2358" s="98">
        <v>0.22</v>
      </c>
    </row>
    <row r="2359" spans="1:9" ht="12.75" hidden="1" outlineLevel="4">
      <c r="A2359" s="85" t="s">
        <v>5497</v>
      </c>
      <c r="B2359" s="88" t="s">
        <v>2578</v>
      </c>
      <c r="C2359" s="88" t="s">
        <v>2579</v>
      </c>
      <c r="D2359" s="89">
        <v>330</v>
      </c>
      <c r="F2359" s="98">
        <f t="shared" si="36"/>
        <v>0.33</v>
      </c>
      <c r="I2359" s="98">
        <v>0.33</v>
      </c>
    </row>
    <row r="2360" spans="1:9" ht="12.75" hidden="1" outlineLevel="4">
      <c r="A2360" s="85" t="s">
        <v>5498</v>
      </c>
      <c r="B2360" s="88" t="s">
        <v>5097</v>
      </c>
      <c r="C2360" s="88" t="s">
        <v>5098</v>
      </c>
      <c r="D2360" s="89">
        <v>220</v>
      </c>
      <c r="F2360" s="98">
        <f t="shared" si="36"/>
        <v>0.22</v>
      </c>
      <c r="I2360" s="98">
        <v>0.22</v>
      </c>
    </row>
    <row r="2361" spans="1:9" ht="12.75" hidden="1" outlineLevel="4">
      <c r="A2361" s="85" t="s">
        <v>5499</v>
      </c>
      <c r="B2361" s="88" t="s">
        <v>2525</v>
      </c>
      <c r="C2361" s="88" t="s">
        <v>2526</v>
      </c>
      <c r="D2361" s="89">
        <v>408</v>
      </c>
      <c r="F2361" s="98">
        <f t="shared" si="36"/>
        <v>0.408</v>
      </c>
      <c r="I2361" s="98">
        <v>0.408</v>
      </c>
    </row>
    <row r="2362" spans="1:9" ht="12.75" hidden="1" outlineLevel="3" collapsed="1">
      <c r="A2362" s="85" t="s">
        <v>2398</v>
      </c>
      <c r="B2362" s="90" t="s">
        <v>5500</v>
      </c>
      <c r="C2362" s="90" t="s">
        <v>5501</v>
      </c>
      <c r="D2362" s="91">
        <v>14931</v>
      </c>
      <c r="F2362" s="98">
        <f t="shared" si="36"/>
        <v>14.931</v>
      </c>
      <c r="I2362" s="98">
        <v>14.931</v>
      </c>
    </row>
    <row r="2363" spans="1:9" ht="12.75" outlineLevel="2" collapsed="1">
      <c r="A2363" s="85" t="s">
        <v>2401</v>
      </c>
      <c r="B2363" s="90" t="s">
        <v>5502</v>
      </c>
      <c r="C2363" s="90" t="s">
        <v>2210</v>
      </c>
      <c r="D2363" s="91">
        <v>14931</v>
      </c>
      <c r="F2363" s="98">
        <f t="shared" si="36"/>
        <v>14.931</v>
      </c>
      <c r="I2363" s="98">
        <v>14.931</v>
      </c>
    </row>
    <row r="2364" spans="1:9" ht="12.75" hidden="1" outlineLevel="4">
      <c r="A2364" s="85" t="s">
        <v>5503</v>
      </c>
      <c r="B2364" s="88" t="s">
        <v>2404</v>
      </c>
      <c r="C2364" s="88" t="s">
        <v>2405</v>
      </c>
      <c r="D2364" s="89">
        <v>12320</v>
      </c>
      <c r="F2364" s="98">
        <f t="shared" si="36"/>
        <v>12.32</v>
      </c>
      <c r="I2364" s="98">
        <v>12.32</v>
      </c>
    </row>
    <row r="2365" spans="1:9" ht="12.75" hidden="1" outlineLevel="4">
      <c r="A2365" s="85" t="s">
        <v>5504</v>
      </c>
      <c r="B2365" s="88" t="s">
        <v>2407</v>
      </c>
      <c r="C2365" s="88" t="s">
        <v>2408</v>
      </c>
      <c r="D2365" s="89">
        <v>-124</v>
      </c>
      <c r="F2365" s="98">
        <f t="shared" si="36"/>
        <v>-0.124</v>
      </c>
      <c r="I2365" s="98">
        <v>-0.124</v>
      </c>
    </row>
    <row r="2366" spans="1:9" ht="12.75" hidden="1" outlineLevel="4">
      <c r="A2366" s="85" t="s">
        <v>5505</v>
      </c>
      <c r="B2366" s="88" t="s">
        <v>2572</v>
      </c>
      <c r="C2366" s="88" t="s">
        <v>2573</v>
      </c>
      <c r="D2366" s="89">
        <v>1700</v>
      </c>
      <c r="F2366" s="98">
        <f t="shared" si="36"/>
        <v>1.7</v>
      </c>
      <c r="I2366" s="98">
        <v>1.7</v>
      </c>
    </row>
    <row r="2367" spans="1:9" ht="12.75" hidden="1" outlineLevel="4">
      <c r="A2367" s="85" t="s">
        <v>5506</v>
      </c>
      <c r="B2367" s="88" t="s">
        <v>6360</v>
      </c>
      <c r="C2367" s="88" t="s">
        <v>6361</v>
      </c>
      <c r="D2367" s="89">
        <v>10997</v>
      </c>
      <c r="F2367" s="98">
        <f t="shared" si="36"/>
        <v>10.997</v>
      </c>
      <c r="I2367" s="98">
        <v>10.997</v>
      </c>
    </row>
    <row r="2368" spans="1:9" ht="12.75" hidden="1" outlineLevel="4">
      <c r="A2368" s="85" t="s">
        <v>5507</v>
      </c>
      <c r="B2368" s="88" t="s">
        <v>3156</v>
      </c>
      <c r="C2368" s="88" t="s">
        <v>3157</v>
      </c>
      <c r="D2368" s="89">
        <v>7000</v>
      </c>
      <c r="F2368" s="98">
        <f t="shared" si="36"/>
        <v>7</v>
      </c>
      <c r="I2368" s="98">
        <v>7</v>
      </c>
    </row>
    <row r="2369" spans="1:9" ht="12.75" hidden="1" outlineLevel="4">
      <c r="A2369" s="85" t="s">
        <v>5508</v>
      </c>
      <c r="B2369" s="88" t="s">
        <v>2489</v>
      </c>
      <c r="C2369" s="88" t="s">
        <v>2490</v>
      </c>
      <c r="D2369" s="89">
        <v>48</v>
      </c>
      <c r="F2369" s="98">
        <f t="shared" si="36"/>
        <v>0.048</v>
      </c>
      <c r="I2369" s="98">
        <v>0.048</v>
      </c>
    </row>
    <row r="2370" spans="1:9" ht="12.75" hidden="1" outlineLevel="4">
      <c r="A2370" s="85" t="s">
        <v>5509</v>
      </c>
      <c r="B2370" s="88" t="s">
        <v>2575</v>
      </c>
      <c r="C2370" s="88" t="s">
        <v>2576</v>
      </c>
      <c r="D2370" s="89">
        <v>4598</v>
      </c>
      <c r="F2370" s="98">
        <f t="shared" si="36"/>
        <v>4.598</v>
      </c>
      <c r="I2370" s="98">
        <v>4.598</v>
      </c>
    </row>
    <row r="2371" spans="1:9" ht="12.75" hidden="1" outlineLevel="4">
      <c r="A2371" s="85" t="s">
        <v>5510</v>
      </c>
      <c r="B2371" s="88" t="s">
        <v>3109</v>
      </c>
      <c r="C2371" s="88" t="s">
        <v>3110</v>
      </c>
      <c r="D2371" s="89">
        <v>2</v>
      </c>
      <c r="F2371" s="98">
        <f t="shared" si="36"/>
        <v>0.002</v>
      </c>
      <c r="I2371" s="98">
        <v>0.002</v>
      </c>
    </row>
    <row r="2372" spans="1:9" ht="12.75" hidden="1" outlineLevel="4">
      <c r="A2372" s="85" t="s">
        <v>5511</v>
      </c>
      <c r="B2372" s="88" t="s">
        <v>2422</v>
      </c>
      <c r="C2372" s="88" t="s">
        <v>2423</v>
      </c>
      <c r="D2372" s="89">
        <v>396</v>
      </c>
      <c r="F2372" s="98">
        <f t="shared" si="36"/>
        <v>0.396</v>
      </c>
      <c r="I2372" s="98">
        <v>0.396</v>
      </c>
    </row>
    <row r="2373" spans="1:9" ht="12.75" hidden="1" outlineLevel="4">
      <c r="A2373" s="85" t="s">
        <v>5512</v>
      </c>
      <c r="B2373" s="88" t="s">
        <v>2501</v>
      </c>
      <c r="C2373" s="88" t="s">
        <v>2502</v>
      </c>
      <c r="D2373" s="89">
        <v>105</v>
      </c>
      <c r="F2373" s="98">
        <f t="shared" si="36"/>
        <v>0.105</v>
      </c>
      <c r="I2373" s="98">
        <v>0.105</v>
      </c>
    </row>
    <row r="2374" spans="1:9" ht="12.75" hidden="1" outlineLevel="4">
      <c r="A2374" s="85" t="s">
        <v>5513</v>
      </c>
      <c r="B2374" s="88" t="s">
        <v>2759</v>
      </c>
      <c r="C2374" s="88" t="s">
        <v>2760</v>
      </c>
      <c r="D2374" s="89">
        <v>209</v>
      </c>
      <c r="F2374" s="98">
        <f aca="true" t="shared" si="37" ref="F2374:F2437">D2374/1000</f>
        <v>0.209</v>
      </c>
      <c r="I2374" s="98">
        <v>0.209</v>
      </c>
    </row>
    <row r="2375" spans="1:9" ht="12.75" hidden="1" outlineLevel="4">
      <c r="A2375" s="85" t="s">
        <v>5514</v>
      </c>
      <c r="B2375" s="88" t="s">
        <v>2507</v>
      </c>
      <c r="C2375" s="88" t="s">
        <v>2508</v>
      </c>
      <c r="D2375" s="89">
        <v>1512</v>
      </c>
      <c r="F2375" s="98">
        <f t="shared" si="37"/>
        <v>1.512</v>
      </c>
      <c r="I2375" s="98">
        <v>1.512</v>
      </c>
    </row>
    <row r="2376" spans="1:9" ht="12.75" hidden="1" outlineLevel="4">
      <c r="A2376" s="85" t="s">
        <v>5515</v>
      </c>
      <c r="B2376" s="88" t="s">
        <v>2516</v>
      </c>
      <c r="C2376" s="88" t="s">
        <v>2517</v>
      </c>
      <c r="D2376" s="89">
        <v>1233</v>
      </c>
      <c r="F2376" s="98">
        <f t="shared" si="37"/>
        <v>1.233</v>
      </c>
      <c r="I2376" s="98">
        <v>1.233</v>
      </c>
    </row>
    <row r="2377" spans="1:9" ht="12.75" hidden="1" outlineLevel="4">
      <c r="A2377" s="85" t="s">
        <v>5516</v>
      </c>
      <c r="B2377" s="88" t="s">
        <v>2519</v>
      </c>
      <c r="C2377" s="88" t="s">
        <v>2520</v>
      </c>
      <c r="D2377" s="89">
        <v>7001</v>
      </c>
      <c r="F2377" s="98">
        <f t="shared" si="37"/>
        <v>7.001</v>
      </c>
      <c r="I2377" s="98">
        <v>7.001</v>
      </c>
    </row>
    <row r="2378" spans="1:9" ht="12.75" hidden="1" outlineLevel="4">
      <c r="A2378" s="85" t="s">
        <v>5517</v>
      </c>
      <c r="B2378" s="88" t="s">
        <v>2525</v>
      </c>
      <c r="C2378" s="88" t="s">
        <v>2526</v>
      </c>
      <c r="D2378" s="89">
        <v>408</v>
      </c>
      <c r="F2378" s="98">
        <f t="shared" si="37"/>
        <v>0.408</v>
      </c>
      <c r="I2378" s="98">
        <v>0.408</v>
      </c>
    </row>
    <row r="2379" spans="1:9" ht="12.75" hidden="1" outlineLevel="4">
      <c r="A2379" s="85" t="s">
        <v>5518</v>
      </c>
      <c r="B2379" s="88" t="s">
        <v>5519</v>
      </c>
      <c r="C2379" s="88" t="s">
        <v>5520</v>
      </c>
      <c r="D2379" s="89">
        <v>-2000</v>
      </c>
      <c r="F2379" s="98">
        <f t="shared" si="37"/>
        <v>-2</v>
      </c>
      <c r="I2379" s="98">
        <v>-2</v>
      </c>
    </row>
    <row r="2380" spans="1:9" ht="12.75" hidden="1" outlineLevel="4">
      <c r="A2380" s="85" t="s">
        <v>5521</v>
      </c>
      <c r="B2380" s="88" t="s">
        <v>5522</v>
      </c>
      <c r="C2380" s="88" t="s">
        <v>5523</v>
      </c>
      <c r="D2380" s="89">
        <v>-15000</v>
      </c>
      <c r="F2380" s="98">
        <f t="shared" si="37"/>
        <v>-15</v>
      </c>
      <c r="I2380" s="98">
        <v>-15</v>
      </c>
    </row>
    <row r="2381" spans="1:9" ht="12.75" hidden="1" outlineLevel="4">
      <c r="A2381" s="85" t="s">
        <v>5524</v>
      </c>
      <c r="B2381" s="88" t="s">
        <v>5525</v>
      </c>
      <c r="C2381" s="88" t="s">
        <v>5526</v>
      </c>
      <c r="D2381" s="89">
        <v>-302</v>
      </c>
      <c r="F2381" s="98">
        <f t="shared" si="37"/>
        <v>-0.302</v>
      </c>
      <c r="I2381" s="98">
        <v>-0.302</v>
      </c>
    </row>
    <row r="2382" spans="1:9" ht="12.75" hidden="1" outlineLevel="4">
      <c r="A2382" s="85" t="s">
        <v>5527</v>
      </c>
      <c r="B2382" s="88" t="s">
        <v>5528</v>
      </c>
      <c r="C2382" s="88" t="s">
        <v>5529</v>
      </c>
      <c r="D2382" s="89">
        <v>-1998</v>
      </c>
      <c r="F2382" s="98">
        <f t="shared" si="37"/>
        <v>-1.998</v>
      </c>
      <c r="I2382" s="98">
        <v>-1.998</v>
      </c>
    </row>
    <row r="2383" spans="1:9" ht="12.75" hidden="1" outlineLevel="4">
      <c r="A2383" s="85" t="s">
        <v>5530</v>
      </c>
      <c r="B2383" s="88" t="s">
        <v>5531</v>
      </c>
      <c r="C2383" s="88" t="s">
        <v>5532</v>
      </c>
      <c r="D2383" s="89">
        <v>-7000</v>
      </c>
      <c r="F2383" s="98">
        <f t="shared" si="37"/>
        <v>-7</v>
      </c>
      <c r="I2383" s="98">
        <v>-7</v>
      </c>
    </row>
    <row r="2384" spans="1:9" ht="12.75" hidden="1" outlineLevel="4">
      <c r="A2384" s="85" t="s">
        <v>5533</v>
      </c>
      <c r="B2384" s="88" t="s">
        <v>5534</v>
      </c>
      <c r="C2384" s="88" t="s">
        <v>5535</v>
      </c>
      <c r="D2384" s="89">
        <v>-10003</v>
      </c>
      <c r="F2384" s="98">
        <f t="shared" si="37"/>
        <v>-10.003</v>
      </c>
      <c r="I2384" s="98">
        <v>-10.003</v>
      </c>
    </row>
    <row r="2385" spans="1:9" ht="12.75" hidden="1" outlineLevel="4">
      <c r="A2385" s="85" t="s">
        <v>5536</v>
      </c>
      <c r="B2385" s="88" t="s">
        <v>2483</v>
      </c>
      <c r="C2385" s="88" t="s">
        <v>2484</v>
      </c>
      <c r="D2385" s="89">
        <v>174894</v>
      </c>
      <c r="F2385" s="98">
        <f t="shared" si="37"/>
        <v>174.894</v>
      </c>
      <c r="I2385" s="98">
        <v>174.894</v>
      </c>
    </row>
    <row r="2386" spans="1:9" ht="12.75" hidden="1" outlineLevel="4">
      <c r="A2386" s="85" t="s">
        <v>5537</v>
      </c>
      <c r="B2386" s="88" t="s">
        <v>318</v>
      </c>
      <c r="C2386" s="88" t="s">
        <v>319</v>
      </c>
      <c r="D2386" s="89">
        <v>156</v>
      </c>
      <c r="F2386" s="98">
        <f t="shared" si="37"/>
        <v>0.156</v>
      </c>
      <c r="I2386" s="98">
        <v>0.156</v>
      </c>
    </row>
    <row r="2387" spans="1:9" ht="12.75" hidden="1" outlineLevel="4">
      <c r="A2387" s="85" t="s">
        <v>5538</v>
      </c>
      <c r="B2387" s="88" t="s">
        <v>2486</v>
      </c>
      <c r="C2387" s="88" t="s">
        <v>2487</v>
      </c>
      <c r="D2387" s="89">
        <v>35318</v>
      </c>
      <c r="F2387" s="98">
        <f t="shared" si="37"/>
        <v>35.318</v>
      </c>
      <c r="I2387" s="98">
        <v>35.318</v>
      </c>
    </row>
    <row r="2388" spans="1:9" ht="12.75" hidden="1" outlineLevel="4">
      <c r="A2388" s="85" t="s">
        <v>5539</v>
      </c>
      <c r="B2388" s="88" t="s">
        <v>2410</v>
      </c>
      <c r="C2388" s="88" t="s">
        <v>2411</v>
      </c>
      <c r="D2388" s="89">
        <v>634</v>
      </c>
      <c r="F2388" s="98">
        <f t="shared" si="37"/>
        <v>0.634</v>
      </c>
      <c r="I2388" s="98">
        <v>0.634</v>
      </c>
    </row>
    <row r="2389" spans="1:9" ht="12.75" hidden="1" outlineLevel="4">
      <c r="A2389" s="85" t="s">
        <v>5540</v>
      </c>
      <c r="B2389" s="88" t="s">
        <v>2413</v>
      </c>
      <c r="C2389" s="88" t="s">
        <v>2414</v>
      </c>
      <c r="D2389" s="89">
        <v>-226</v>
      </c>
      <c r="F2389" s="98">
        <f t="shared" si="37"/>
        <v>-0.226</v>
      </c>
      <c r="I2389" s="98">
        <v>-0.226</v>
      </c>
    </row>
    <row r="2390" spans="1:9" ht="12.75" hidden="1" outlineLevel="4">
      <c r="A2390" s="85" t="s">
        <v>5541</v>
      </c>
      <c r="B2390" s="88" t="s">
        <v>6165</v>
      </c>
      <c r="C2390" s="88" t="s">
        <v>6166</v>
      </c>
      <c r="D2390" s="89">
        <v>100</v>
      </c>
      <c r="F2390" s="98">
        <f t="shared" si="37"/>
        <v>0.1</v>
      </c>
      <c r="I2390" s="98">
        <v>0.1</v>
      </c>
    </row>
    <row r="2391" spans="1:9" ht="12.75" hidden="1" outlineLevel="4">
      <c r="A2391" s="85" t="s">
        <v>5542</v>
      </c>
      <c r="B2391" s="88" t="s">
        <v>698</v>
      </c>
      <c r="C2391" s="88" t="s">
        <v>699</v>
      </c>
      <c r="D2391" s="89">
        <v>10000</v>
      </c>
      <c r="F2391" s="98">
        <f t="shared" si="37"/>
        <v>10</v>
      </c>
      <c r="I2391" s="98">
        <v>10</v>
      </c>
    </row>
    <row r="2392" spans="1:9" ht="12.75" hidden="1" outlineLevel="4">
      <c r="A2392" s="85" t="s">
        <v>1974</v>
      </c>
      <c r="B2392" s="88" t="s">
        <v>5206</v>
      </c>
      <c r="C2392" s="88" t="s">
        <v>5207</v>
      </c>
      <c r="D2392" s="89">
        <v>241</v>
      </c>
      <c r="F2392" s="98">
        <f t="shared" si="37"/>
        <v>0.241</v>
      </c>
      <c r="I2392" s="98">
        <v>0.241</v>
      </c>
    </row>
    <row r="2393" spans="1:9" ht="12.75" hidden="1" outlineLevel="4">
      <c r="A2393" s="85" t="s">
        <v>1975</v>
      </c>
      <c r="B2393" s="88" t="s">
        <v>2645</v>
      </c>
      <c r="C2393" s="88" t="s">
        <v>2646</v>
      </c>
      <c r="D2393" s="89">
        <v>2240</v>
      </c>
      <c r="F2393" s="98">
        <f t="shared" si="37"/>
        <v>2.24</v>
      </c>
      <c r="I2393" s="98">
        <v>2.24</v>
      </c>
    </row>
    <row r="2394" spans="1:9" ht="12.75" hidden="1" outlineLevel="4">
      <c r="A2394" s="85" t="s">
        <v>1976</v>
      </c>
      <c r="B2394" s="88" t="s">
        <v>620</v>
      </c>
      <c r="C2394" s="88" t="s">
        <v>5105</v>
      </c>
      <c r="D2394" s="89">
        <v>7834</v>
      </c>
      <c r="F2394" s="98">
        <f t="shared" si="37"/>
        <v>7.834</v>
      </c>
      <c r="I2394" s="98">
        <v>7.834</v>
      </c>
    </row>
    <row r="2395" spans="1:9" ht="12.75" hidden="1" outlineLevel="4">
      <c r="A2395" s="85" t="s">
        <v>1977</v>
      </c>
      <c r="B2395" s="88" t="s">
        <v>3159</v>
      </c>
      <c r="C2395" s="88" t="s">
        <v>3160</v>
      </c>
      <c r="D2395" s="89">
        <v>54403</v>
      </c>
      <c r="F2395" s="98">
        <f t="shared" si="37"/>
        <v>54.403</v>
      </c>
      <c r="I2395" s="98">
        <v>54.403</v>
      </c>
    </row>
    <row r="2396" spans="1:9" ht="12.75" hidden="1" outlineLevel="4">
      <c r="A2396" s="85" t="s">
        <v>1978</v>
      </c>
      <c r="B2396" s="88" t="s">
        <v>2416</v>
      </c>
      <c r="C2396" s="88" t="s">
        <v>2417</v>
      </c>
      <c r="D2396" s="89">
        <v>96</v>
      </c>
      <c r="F2396" s="98">
        <f t="shared" si="37"/>
        <v>0.096</v>
      </c>
      <c r="I2396" s="98">
        <v>0.096</v>
      </c>
    </row>
    <row r="2397" spans="1:9" ht="12.75" hidden="1" outlineLevel="4">
      <c r="A2397" s="85" t="s">
        <v>1979</v>
      </c>
      <c r="B2397" s="88" t="s">
        <v>2393</v>
      </c>
      <c r="C2397" s="88" t="s">
        <v>2394</v>
      </c>
      <c r="D2397" s="89">
        <v>500</v>
      </c>
      <c r="F2397" s="98">
        <f t="shared" si="37"/>
        <v>0.5</v>
      </c>
      <c r="I2397" s="98">
        <v>0.5</v>
      </c>
    </row>
    <row r="2398" spans="1:9" ht="12.75" hidden="1" outlineLevel="4">
      <c r="A2398" s="85" t="s">
        <v>1980</v>
      </c>
      <c r="B2398" s="88" t="s">
        <v>2813</v>
      </c>
      <c r="C2398" s="88" t="s">
        <v>2814</v>
      </c>
      <c r="D2398" s="89">
        <v>996</v>
      </c>
      <c r="F2398" s="98">
        <f t="shared" si="37"/>
        <v>0.996</v>
      </c>
      <c r="I2398" s="98">
        <v>0.996</v>
      </c>
    </row>
    <row r="2399" spans="1:9" ht="12.75" hidden="1" outlineLevel="4">
      <c r="A2399" s="85" t="s">
        <v>1981</v>
      </c>
      <c r="B2399" s="88" t="s">
        <v>2690</v>
      </c>
      <c r="C2399" s="88" t="s">
        <v>2691</v>
      </c>
      <c r="D2399" s="89">
        <v>2</v>
      </c>
      <c r="F2399" s="98">
        <f t="shared" si="37"/>
        <v>0.002</v>
      </c>
      <c r="I2399" s="98">
        <v>0.002</v>
      </c>
    </row>
    <row r="2400" spans="1:9" ht="12.75" hidden="1" outlineLevel="4">
      <c r="A2400" s="85" t="s">
        <v>1982</v>
      </c>
      <c r="B2400" s="88" t="s">
        <v>2534</v>
      </c>
      <c r="C2400" s="88" t="s">
        <v>2535</v>
      </c>
      <c r="D2400" s="89">
        <v>16642</v>
      </c>
      <c r="F2400" s="98">
        <f t="shared" si="37"/>
        <v>16.642</v>
      </c>
      <c r="I2400" s="98">
        <v>16.642</v>
      </c>
    </row>
    <row r="2401" spans="1:9" ht="12.75" hidden="1" outlineLevel="4">
      <c r="A2401" s="85" t="s">
        <v>1983</v>
      </c>
      <c r="B2401" s="88" t="s">
        <v>2504</v>
      </c>
      <c r="C2401" s="88" t="s">
        <v>2505</v>
      </c>
      <c r="D2401" s="89">
        <v>4</v>
      </c>
      <c r="F2401" s="98">
        <f t="shared" si="37"/>
        <v>0.004</v>
      </c>
      <c r="I2401" s="98">
        <v>0.004</v>
      </c>
    </row>
    <row r="2402" spans="1:9" ht="12.75" hidden="1" outlineLevel="4">
      <c r="A2402" s="85" t="s">
        <v>1984</v>
      </c>
      <c r="B2402" s="88" t="s">
        <v>229</v>
      </c>
      <c r="C2402" s="88" t="s">
        <v>230</v>
      </c>
      <c r="D2402" s="89">
        <v>3200</v>
      </c>
      <c r="F2402" s="98">
        <f t="shared" si="37"/>
        <v>3.2</v>
      </c>
      <c r="I2402" s="98">
        <v>3.2</v>
      </c>
    </row>
    <row r="2403" spans="1:9" ht="12.75" hidden="1" outlineLevel="4">
      <c r="A2403" s="85" t="s">
        <v>1985</v>
      </c>
      <c r="B2403" s="88" t="s">
        <v>2510</v>
      </c>
      <c r="C2403" s="88" t="s">
        <v>2511</v>
      </c>
      <c r="D2403" s="89">
        <v>2885</v>
      </c>
      <c r="F2403" s="98">
        <f t="shared" si="37"/>
        <v>2.885</v>
      </c>
      <c r="I2403" s="98">
        <v>2.885</v>
      </c>
    </row>
    <row r="2404" spans="1:9" ht="12.75" hidden="1" outlineLevel="4">
      <c r="A2404" s="85" t="s">
        <v>1986</v>
      </c>
      <c r="B2404" s="88" t="s">
        <v>2434</v>
      </c>
      <c r="C2404" s="88" t="s">
        <v>2435</v>
      </c>
      <c r="D2404" s="89">
        <v>3248</v>
      </c>
      <c r="F2404" s="98">
        <f t="shared" si="37"/>
        <v>3.248</v>
      </c>
      <c r="I2404" s="98">
        <v>3.248</v>
      </c>
    </row>
    <row r="2405" spans="1:9" ht="12.75" hidden="1" outlineLevel="4">
      <c r="A2405" s="85" t="s">
        <v>1987</v>
      </c>
      <c r="B2405" s="88" t="s">
        <v>2437</v>
      </c>
      <c r="C2405" s="88" t="s">
        <v>2438</v>
      </c>
      <c r="D2405" s="89">
        <v>2837</v>
      </c>
      <c r="F2405" s="98">
        <f t="shared" si="37"/>
        <v>2.837</v>
      </c>
      <c r="I2405" s="98">
        <v>2.837</v>
      </c>
    </row>
    <row r="2406" spans="1:9" ht="12.75" hidden="1" outlineLevel="4">
      <c r="A2406" s="85" t="s">
        <v>1988</v>
      </c>
      <c r="B2406" s="88" t="s">
        <v>2440</v>
      </c>
      <c r="C2406" s="88" t="s">
        <v>2441</v>
      </c>
      <c r="D2406" s="89">
        <v>4776</v>
      </c>
      <c r="F2406" s="98">
        <f t="shared" si="37"/>
        <v>4.776</v>
      </c>
      <c r="I2406" s="98">
        <v>4.776</v>
      </c>
    </row>
    <row r="2407" spans="1:9" ht="12.75" hidden="1" outlineLevel="4">
      <c r="A2407" s="85" t="s">
        <v>1989</v>
      </c>
      <c r="B2407" s="88" t="s">
        <v>2443</v>
      </c>
      <c r="C2407" s="88" t="s">
        <v>4691</v>
      </c>
      <c r="D2407" s="89">
        <v>5808</v>
      </c>
      <c r="F2407" s="98">
        <f t="shared" si="37"/>
        <v>5.808</v>
      </c>
      <c r="I2407" s="98">
        <v>5.808</v>
      </c>
    </row>
    <row r="2408" spans="1:9" ht="12.75" hidden="1" outlineLevel="4">
      <c r="A2408" s="85" t="s">
        <v>1990</v>
      </c>
      <c r="B2408" s="88" t="s">
        <v>4693</v>
      </c>
      <c r="C2408" s="88" t="s">
        <v>4694</v>
      </c>
      <c r="D2408" s="89">
        <v>12024</v>
      </c>
      <c r="F2408" s="98">
        <f t="shared" si="37"/>
        <v>12.024</v>
      </c>
      <c r="I2408" s="98">
        <v>12.024</v>
      </c>
    </row>
    <row r="2409" spans="1:9" ht="12.75" hidden="1" outlineLevel="4">
      <c r="A2409" s="85" t="s">
        <v>1991</v>
      </c>
      <c r="B2409" s="88" t="s">
        <v>4699</v>
      </c>
      <c r="C2409" s="88" t="s">
        <v>4700</v>
      </c>
      <c r="D2409" s="89">
        <v>1015</v>
      </c>
      <c r="F2409" s="98">
        <f t="shared" si="37"/>
        <v>1.015</v>
      </c>
      <c r="I2409" s="98">
        <v>1.015</v>
      </c>
    </row>
    <row r="2410" spans="1:9" ht="12.75" hidden="1" outlineLevel="4">
      <c r="A2410" s="85" t="s">
        <v>1992</v>
      </c>
      <c r="B2410" s="88" t="s">
        <v>4702</v>
      </c>
      <c r="C2410" s="88" t="s">
        <v>4703</v>
      </c>
      <c r="D2410" s="89">
        <v>352</v>
      </c>
      <c r="F2410" s="98">
        <f t="shared" si="37"/>
        <v>0.352</v>
      </c>
      <c r="I2410" s="98">
        <v>0.352</v>
      </c>
    </row>
    <row r="2411" spans="1:9" ht="12.75" hidden="1" outlineLevel="4">
      <c r="A2411" s="85" t="s">
        <v>1993</v>
      </c>
      <c r="B2411" s="88" t="s">
        <v>1994</v>
      </c>
      <c r="C2411" s="88" t="s">
        <v>1995</v>
      </c>
      <c r="D2411" s="89">
        <v>-2</v>
      </c>
      <c r="F2411" s="98">
        <f t="shared" si="37"/>
        <v>-0.002</v>
      </c>
      <c r="I2411" s="98">
        <v>-0.002</v>
      </c>
    </row>
    <row r="2412" spans="1:9" ht="12.75" hidden="1" outlineLevel="4">
      <c r="A2412" s="85" t="s">
        <v>1996</v>
      </c>
      <c r="B2412" s="88" t="s">
        <v>2641</v>
      </c>
      <c r="C2412" s="88" t="s">
        <v>2642</v>
      </c>
      <c r="D2412" s="89">
        <v>-996</v>
      </c>
      <c r="F2412" s="98">
        <f t="shared" si="37"/>
        <v>-0.996</v>
      </c>
      <c r="I2412" s="98">
        <v>-0.996</v>
      </c>
    </row>
    <row r="2413" spans="1:9" ht="12.75" hidden="1" outlineLevel="4">
      <c r="A2413" s="85" t="s">
        <v>1997</v>
      </c>
      <c r="B2413" s="88" t="s">
        <v>1998</v>
      </c>
      <c r="C2413" s="88" t="s">
        <v>1999</v>
      </c>
      <c r="D2413" s="89">
        <v>-3</v>
      </c>
      <c r="F2413" s="98">
        <f t="shared" si="37"/>
        <v>-0.003</v>
      </c>
      <c r="I2413" s="98">
        <v>-0.003</v>
      </c>
    </row>
    <row r="2414" spans="1:9" ht="12.75" hidden="1" outlineLevel="4">
      <c r="A2414" s="85" t="s">
        <v>5585</v>
      </c>
      <c r="B2414" s="88" t="s">
        <v>366</v>
      </c>
      <c r="C2414" s="88" t="s">
        <v>3093</v>
      </c>
      <c r="D2414" s="89">
        <v>-20</v>
      </c>
      <c r="F2414" s="98">
        <f t="shared" si="37"/>
        <v>-0.02</v>
      </c>
      <c r="I2414" s="98">
        <v>-0.02</v>
      </c>
    </row>
    <row r="2415" spans="1:9" ht="12.75" hidden="1" outlineLevel="4">
      <c r="A2415" s="85" t="s">
        <v>5586</v>
      </c>
      <c r="B2415" s="88" t="s">
        <v>5587</v>
      </c>
      <c r="C2415" s="88" t="s">
        <v>5588</v>
      </c>
      <c r="D2415" s="89">
        <v>-138306</v>
      </c>
      <c r="F2415" s="98">
        <f t="shared" si="37"/>
        <v>-138.306</v>
      </c>
      <c r="I2415" s="98">
        <v>-138.306</v>
      </c>
    </row>
    <row r="2416" spans="1:9" ht="12.75" hidden="1" outlineLevel="4">
      <c r="A2416" s="85" t="s">
        <v>5589</v>
      </c>
      <c r="B2416" s="88" t="s">
        <v>5590</v>
      </c>
      <c r="C2416" s="88" t="s">
        <v>5591</v>
      </c>
      <c r="D2416" s="89">
        <v>-103705</v>
      </c>
      <c r="F2416" s="98">
        <f t="shared" si="37"/>
        <v>-103.705</v>
      </c>
      <c r="I2416" s="98">
        <v>-103.705</v>
      </c>
    </row>
    <row r="2417" spans="1:9" ht="12.75" hidden="1" outlineLevel="4">
      <c r="A2417" s="85" t="s">
        <v>5592</v>
      </c>
      <c r="B2417" s="88" t="s">
        <v>5593</v>
      </c>
      <c r="C2417" s="88" t="s">
        <v>5594</v>
      </c>
      <c r="D2417" s="89">
        <v>-32998</v>
      </c>
      <c r="F2417" s="98">
        <f t="shared" si="37"/>
        <v>-32.998</v>
      </c>
      <c r="I2417" s="98">
        <v>-32.998</v>
      </c>
    </row>
    <row r="2418" spans="1:9" ht="12.75" hidden="1" outlineLevel="3" collapsed="1">
      <c r="A2418" s="85" t="s">
        <v>2398</v>
      </c>
      <c r="B2418" s="90" t="s">
        <v>5595</v>
      </c>
      <c r="C2418" s="90" t="s">
        <v>2211</v>
      </c>
      <c r="D2418" s="91">
        <v>75051</v>
      </c>
      <c r="F2418" s="98">
        <f t="shared" si="37"/>
        <v>75.051</v>
      </c>
      <c r="I2418" s="98">
        <v>75.051</v>
      </c>
    </row>
    <row r="2419" spans="1:9" ht="12.75" outlineLevel="2" collapsed="1">
      <c r="A2419" s="85" t="s">
        <v>2401</v>
      </c>
      <c r="B2419" s="90" t="s">
        <v>5596</v>
      </c>
      <c r="C2419" s="90" t="s">
        <v>2211</v>
      </c>
      <c r="D2419" s="91">
        <v>75051</v>
      </c>
      <c r="F2419" s="98">
        <f t="shared" si="37"/>
        <v>75.051</v>
      </c>
      <c r="I2419" s="98">
        <v>75.051</v>
      </c>
    </row>
    <row r="2420" spans="1:9" ht="12.75" hidden="1" outlineLevel="4">
      <c r="A2420" s="85" t="s">
        <v>5597</v>
      </c>
      <c r="B2420" s="88" t="s">
        <v>2483</v>
      </c>
      <c r="C2420" s="88" t="s">
        <v>2484</v>
      </c>
      <c r="D2420" s="89">
        <v>63710</v>
      </c>
      <c r="F2420" s="98">
        <f t="shared" si="37"/>
        <v>63.71</v>
      </c>
      <c r="I2420" s="98">
        <v>63.71</v>
      </c>
    </row>
    <row r="2421" spans="1:9" ht="12.75" hidden="1" outlineLevel="4">
      <c r="A2421" s="85" t="s">
        <v>5598</v>
      </c>
      <c r="B2421" s="88" t="s">
        <v>5089</v>
      </c>
      <c r="C2421" s="88" t="s">
        <v>5090</v>
      </c>
      <c r="D2421" s="89">
        <v>325</v>
      </c>
      <c r="F2421" s="98">
        <f t="shared" si="37"/>
        <v>0.325</v>
      </c>
      <c r="I2421" s="98">
        <v>0.325</v>
      </c>
    </row>
    <row r="2422" spans="1:9" ht="12.75" hidden="1" outlineLevel="4">
      <c r="A2422" s="85" t="s">
        <v>5599</v>
      </c>
      <c r="B2422" s="88" t="s">
        <v>318</v>
      </c>
      <c r="C2422" s="88" t="s">
        <v>319</v>
      </c>
      <c r="D2422" s="89">
        <v>624</v>
      </c>
      <c r="F2422" s="98">
        <f t="shared" si="37"/>
        <v>0.624</v>
      </c>
      <c r="I2422" s="98">
        <v>0.624</v>
      </c>
    </row>
    <row r="2423" spans="1:9" ht="12.75" hidden="1" outlineLevel="4">
      <c r="A2423" s="85" t="s">
        <v>5600</v>
      </c>
      <c r="B2423" s="88" t="s">
        <v>6159</v>
      </c>
      <c r="C2423" s="88" t="s">
        <v>6160</v>
      </c>
      <c r="D2423" s="89">
        <v>1564</v>
      </c>
      <c r="F2423" s="98">
        <f t="shared" si="37"/>
        <v>1.564</v>
      </c>
      <c r="I2423" s="98">
        <v>1.564</v>
      </c>
    </row>
    <row r="2424" spans="1:9" ht="12.75" hidden="1" outlineLevel="4">
      <c r="A2424" s="85" t="s">
        <v>5601</v>
      </c>
      <c r="B2424" s="88" t="s">
        <v>2486</v>
      </c>
      <c r="C2424" s="88" t="s">
        <v>2487</v>
      </c>
      <c r="D2424" s="89">
        <v>12853</v>
      </c>
      <c r="F2424" s="98">
        <f t="shared" si="37"/>
        <v>12.853</v>
      </c>
      <c r="I2424" s="98">
        <v>12.853</v>
      </c>
    </row>
    <row r="2425" spans="1:9" ht="12.75" hidden="1" outlineLevel="4">
      <c r="A2425" s="85" t="s">
        <v>5602</v>
      </c>
      <c r="B2425" s="88" t="s">
        <v>2413</v>
      </c>
      <c r="C2425" s="88" t="s">
        <v>2414</v>
      </c>
      <c r="D2425" s="89">
        <v>-397</v>
      </c>
      <c r="F2425" s="98">
        <f t="shared" si="37"/>
        <v>-0.397</v>
      </c>
      <c r="I2425" s="98">
        <v>-0.397</v>
      </c>
    </row>
    <row r="2426" spans="1:9" ht="12.75" hidden="1" outlineLevel="4">
      <c r="A2426" s="85" t="s">
        <v>5603</v>
      </c>
      <c r="B2426" s="88" t="s">
        <v>5604</v>
      </c>
      <c r="C2426" s="88" t="s">
        <v>5605</v>
      </c>
      <c r="D2426" s="89">
        <v>2149</v>
      </c>
      <c r="F2426" s="98">
        <f t="shared" si="37"/>
        <v>2.149</v>
      </c>
      <c r="I2426" s="98">
        <v>2.149</v>
      </c>
    </row>
    <row r="2427" spans="1:9" ht="12.75" hidden="1" outlineLevel="4">
      <c r="A2427" s="85" t="s">
        <v>5606</v>
      </c>
      <c r="B2427" s="88" t="s">
        <v>3156</v>
      </c>
      <c r="C2427" s="88" t="s">
        <v>3157</v>
      </c>
      <c r="D2427" s="89">
        <v>7500</v>
      </c>
      <c r="F2427" s="98">
        <f t="shared" si="37"/>
        <v>7.5</v>
      </c>
      <c r="I2427" s="98">
        <v>7.5</v>
      </c>
    </row>
    <row r="2428" spans="1:9" ht="12.75" hidden="1" outlineLevel="4">
      <c r="A2428" s="85" t="s">
        <v>5607</v>
      </c>
      <c r="B2428" s="88" t="s">
        <v>3159</v>
      </c>
      <c r="C2428" s="88" t="s">
        <v>3160</v>
      </c>
      <c r="D2428" s="89">
        <v>35000</v>
      </c>
      <c r="F2428" s="98">
        <f t="shared" si="37"/>
        <v>35</v>
      </c>
      <c r="I2428" s="98">
        <v>35</v>
      </c>
    </row>
    <row r="2429" spans="1:9" ht="12.75" hidden="1" outlineLevel="4">
      <c r="A2429" s="85" t="s">
        <v>5608</v>
      </c>
      <c r="B2429" s="88" t="s">
        <v>2575</v>
      </c>
      <c r="C2429" s="88" t="s">
        <v>2576</v>
      </c>
      <c r="D2429" s="89">
        <v>2991</v>
      </c>
      <c r="F2429" s="98">
        <f t="shared" si="37"/>
        <v>2.991</v>
      </c>
      <c r="I2429" s="98">
        <v>2.991</v>
      </c>
    </row>
    <row r="2430" spans="1:9" ht="12.75" hidden="1" outlineLevel="4">
      <c r="A2430" s="85" t="s">
        <v>5609</v>
      </c>
      <c r="B2430" s="88" t="s">
        <v>2534</v>
      </c>
      <c r="C2430" s="88" t="s">
        <v>2535</v>
      </c>
      <c r="D2430" s="89">
        <v>4933</v>
      </c>
      <c r="F2430" s="98">
        <f t="shared" si="37"/>
        <v>4.933</v>
      </c>
      <c r="I2430" s="98">
        <v>4.933</v>
      </c>
    </row>
    <row r="2431" spans="1:9" ht="12.75" hidden="1" outlineLevel="4">
      <c r="A2431" s="85" t="s">
        <v>5610</v>
      </c>
      <c r="B2431" s="88" t="s">
        <v>5611</v>
      </c>
      <c r="C2431" s="88" t="s">
        <v>5612</v>
      </c>
      <c r="D2431" s="89">
        <v>975</v>
      </c>
      <c r="F2431" s="98">
        <f t="shared" si="37"/>
        <v>0.975</v>
      </c>
      <c r="I2431" s="98">
        <v>0.975</v>
      </c>
    </row>
    <row r="2432" spans="1:9" ht="12.75" hidden="1" outlineLevel="4">
      <c r="A2432" s="85" t="s">
        <v>5613</v>
      </c>
      <c r="B2432" s="88" t="s">
        <v>2507</v>
      </c>
      <c r="C2432" s="88" t="s">
        <v>2508</v>
      </c>
      <c r="D2432" s="89">
        <v>567</v>
      </c>
      <c r="F2432" s="98">
        <f t="shared" si="37"/>
        <v>0.567</v>
      </c>
      <c r="I2432" s="98">
        <v>0.567</v>
      </c>
    </row>
    <row r="2433" spans="1:9" ht="12.75" hidden="1" outlineLevel="4">
      <c r="A2433" s="85" t="s">
        <v>5614</v>
      </c>
      <c r="B2433" s="88" t="s">
        <v>2516</v>
      </c>
      <c r="C2433" s="88" t="s">
        <v>2517</v>
      </c>
      <c r="D2433" s="89">
        <v>462</v>
      </c>
      <c r="F2433" s="98">
        <f t="shared" si="37"/>
        <v>0.462</v>
      </c>
      <c r="I2433" s="98">
        <v>0.462</v>
      </c>
    </row>
    <row r="2434" spans="1:9" ht="12.75" hidden="1" outlineLevel="4">
      <c r="A2434" s="85" t="s">
        <v>5615</v>
      </c>
      <c r="B2434" s="88" t="s">
        <v>2525</v>
      </c>
      <c r="C2434" s="88" t="s">
        <v>2526</v>
      </c>
      <c r="D2434" s="89">
        <v>955</v>
      </c>
      <c r="F2434" s="98">
        <f t="shared" si="37"/>
        <v>0.955</v>
      </c>
      <c r="I2434" s="98">
        <v>0.955</v>
      </c>
    </row>
    <row r="2435" spans="1:9" ht="12.75" hidden="1" outlineLevel="4">
      <c r="A2435" s="85" t="s">
        <v>5616</v>
      </c>
      <c r="B2435" s="88" t="s">
        <v>4699</v>
      </c>
      <c r="C2435" s="88" t="s">
        <v>4700</v>
      </c>
      <c r="D2435" s="89">
        <v>380</v>
      </c>
      <c r="F2435" s="98">
        <f t="shared" si="37"/>
        <v>0.38</v>
      </c>
      <c r="I2435" s="98">
        <v>0.38</v>
      </c>
    </row>
    <row r="2436" spans="1:9" ht="12.75" hidden="1" outlineLevel="4">
      <c r="A2436" s="85" t="s">
        <v>5617</v>
      </c>
      <c r="B2436" s="88" t="s">
        <v>1994</v>
      </c>
      <c r="C2436" s="88" t="s">
        <v>1995</v>
      </c>
      <c r="D2436" s="89">
        <v>-5216</v>
      </c>
      <c r="F2436" s="98">
        <f t="shared" si="37"/>
        <v>-5.216</v>
      </c>
      <c r="I2436" s="98">
        <v>-5.216</v>
      </c>
    </row>
    <row r="2437" spans="1:9" ht="12.75" hidden="1" outlineLevel="4">
      <c r="A2437" s="85" t="s">
        <v>5618</v>
      </c>
      <c r="B2437" s="88" t="s">
        <v>2641</v>
      </c>
      <c r="C2437" s="88" t="s">
        <v>2642</v>
      </c>
      <c r="D2437" s="89">
        <v>-700</v>
      </c>
      <c r="F2437" s="98">
        <f t="shared" si="37"/>
        <v>-0.7</v>
      </c>
      <c r="I2437" s="98">
        <v>-0.7</v>
      </c>
    </row>
    <row r="2438" spans="1:9" ht="12.75" hidden="1" outlineLevel="4">
      <c r="A2438" s="85" t="s">
        <v>5619</v>
      </c>
      <c r="B2438" s="88" t="s">
        <v>5620</v>
      </c>
      <c r="C2438" s="88" t="s">
        <v>5621</v>
      </c>
      <c r="D2438" s="89">
        <v>-500</v>
      </c>
      <c r="F2438" s="98">
        <f aca="true" t="shared" si="38" ref="F2438:F2501">D2438/1000</f>
        <v>-0.5</v>
      </c>
      <c r="I2438" s="98">
        <v>-0.5</v>
      </c>
    </row>
    <row r="2439" spans="1:9" ht="12.75" hidden="1" outlineLevel="4">
      <c r="A2439" s="85" t="s">
        <v>5622</v>
      </c>
      <c r="B2439" s="88" t="s">
        <v>2599</v>
      </c>
      <c r="C2439" s="88" t="s">
        <v>2594</v>
      </c>
      <c r="D2439" s="89">
        <v>-2700</v>
      </c>
      <c r="F2439" s="98">
        <f t="shared" si="38"/>
        <v>-2.7</v>
      </c>
      <c r="I2439" s="98">
        <v>-2.7</v>
      </c>
    </row>
    <row r="2440" spans="1:9" ht="12.75" hidden="1" outlineLevel="4">
      <c r="A2440" s="85" t="s">
        <v>5623</v>
      </c>
      <c r="B2440" s="88" t="s">
        <v>5583</v>
      </c>
      <c r="C2440" s="88" t="s">
        <v>5584</v>
      </c>
      <c r="D2440" s="89">
        <v>-6500</v>
      </c>
      <c r="F2440" s="98">
        <f t="shared" si="38"/>
        <v>-6.5</v>
      </c>
      <c r="I2440" s="98">
        <v>-6.5</v>
      </c>
    </row>
    <row r="2441" spans="1:9" ht="12.75" hidden="1" outlineLevel="4">
      <c r="A2441" s="85" t="s">
        <v>5624</v>
      </c>
      <c r="B2441" s="88" t="s">
        <v>2404</v>
      </c>
      <c r="C2441" s="88" t="s">
        <v>2405</v>
      </c>
      <c r="D2441" s="89">
        <v>4604</v>
      </c>
      <c r="F2441" s="98">
        <f t="shared" si="38"/>
        <v>4.604</v>
      </c>
      <c r="I2441" s="98">
        <v>4.604</v>
      </c>
    </row>
    <row r="2442" spans="1:9" ht="12.75" hidden="1" outlineLevel="4">
      <c r="A2442" s="85" t="s">
        <v>5625</v>
      </c>
      <c r="B2442" s="88" t="s">
        <v>2407</v>
      </c>
      <c r="C2442" s="88" t="s">
        <v>2408</v>
      </c>
      <c r="D2442" s="89">
        <v>-247</v>
      </c>
      <c r="F2442" s="98">
        <f t="shared" si="38"/>
        <v>-0.247</v>
      </c>
      <c r="I2442" s="98">
        <v>-0.247</v>
      </c>
    </row>
    <row r="2443" spans="1:9" ht="12.75" hidden="1" outlineLevel="4">
      <c r="A2443" s="85" t="s">
        <v>5626</v>
      </c>
      <c r="B2443" s="88" t="s">
        <v>2410</v>
      </c>
      <c r="C2443" s="88" t="s">
        <v>2411</v>
      </c>
      <c r="D2443" s="89">
        <v>128</v>
      </c>
      <c r="F2443" s="98">
        <f t="shared" si="38"/>
        <v>0.128</v>
      </c>
      <c r="I2443" s="98">
        <v>0.128</v>
      </c>
    </row>
    <row r="2444" spans="1:9" ht="12.75" hidden="1" outlineLevel="4">
      <c r="A2444" s="85" t="s">
        <v>5627</v>
      </c>
      <c r="B2444" s="88" t="s">
        <v>2645</v>
      </c>
      <c r="C2444" s="88" t="s">
        <v>2646</v>
      </c>
      <c r="D2444" s="89">
        <v>600</v>
      </c>
      <c r="F2444" s="98">
        <f t="shared" si="38"/>
        <v>0.6</v>
      </c>
      <c r="I2444" s="98">
        <v>0.6</v>
      </c>
    </row>
    <row r="2445" spans="1:9" ht="12.75" hidden="1" outlineLevel="4">
      <c r="A2445" s="85" t="s">
        <v>5628</v>
      </c>
      <c r="B2445" s="88" t="s">
        <v>620</v>
      </c>
      <c r="C2445" s="88" t="s">
        <v>5105</v>
      </c>
      <c r="D2445" s="89">
        <v>1633</v>
      </c>
      <c r="F2445" s="98">
        <f t="shared" si="38"/>
        <v>1.633</v>
      </c>
      <c r="I2445" s="98">
        <v>1.633</v>
      </c>
    </row>
    <row r="2446" spans="1:9" ht="12.75" hidden="1" outlineLevel="4">
      <c r="A2446" s="85" t="s">
        <v>5629</v>
      </c>
      <c r="B2446" s="88" t="s">
        <v>2416</v>
      </c>
      <c r="C2446" s="88" t="s">
        <v>2417</v>
      </c>
      <c r="D2446" s="89">
        <v>500</v>
      </c>
      <c r="F2446" s="98">
        <f t="shared" si="38"/>
        <v>0.5</v>
      </c>
      <c r="I2446" s="98">
        <v>0.5</v>
      </c>
    </row>
    <row r="2447" spans="1:9" ht="12.75" hidden="1" outlineLevel="4">
      <c r="A2447" s="85" t="s">
        <v>5630</v>
      </c>
      <c r="B2447" s="88" t="s">
        <v>2607</v>
      </c>
      <c r="C2447" s="88" t="s">
        <v>2608</v>
      </c>
      <c r="D2447" s="89">
        <v>2000</v>
      </c>
      <c r="F2447" s="98">
        <f t="shared" si="38"/>
        <v>2</v>
      </c>
      <c r="I2447" s="98">
        <v>2</v>
      </c>
    </row>
    <row r="2448" spans="1:9" ht="12.75" hidden="1" outlineLevel="4">
      <c r="A2448" s="85" t="s">
        <v>5631</v>
      </c>
      <c r="B2448" s="88" t="s">
        <v>2813</v>
      </c>
      <c r="C2448" s="88" t="s">
        <v>2814</v>
      </c>
      <c r="D2448" s="89">
        <v>474</v>
      </c>
      <c r="F2448" s="98">
        <f t="shared" si="38"/>
        <v>0.474</v>
      </c>
      <c r="I2448" s="98">
        <v>0.474</v>
      </c>
    </row>
    <row r="2449" spans="1:9" ht="12.75" hidden="1" outlineLevel="4">
      <c r="A2449" s="85" t="s">
        <v>5632</v>
      </c>
      <c r="B2449" s="88" t="s">
        <v>2419</v>
      </c>
      <c r="C2449" s="88" t="s">
        <v>2420</v>
      </c>
      <c r="D2449" s="89">
        <v>16</v>
      </c>
      <c r="F2449" s="98">
        <f t="shared" si="38"/>
        <v>0.016</v>
      </c>
      <c r="I2449" s="98">
        <v>0.016</v>
      </c>
    </row>
    <row r="2450" spans="1:9" ht="12.75" hidden="1" outlineLevel="4">
      <c r="A2450" s="85" t="s">
        <v>5633</v>
      </c>
      <c r="B2450" s="88" t="s">
        <v>2690</v>
      </c>
      <c r="C2450" s="88" t="s">
        <v>2691</v>
      </c>
      <c r="D2450" s="89">
        <v>100</v>
      </c>
      <c r="F2450" s="98">
        <f t="shared" si="38"/>
        <v>0.1</v>
      </c>
      <c r="I2450" s="98">
        <v>0.1</v>
      </c>
    </row>
    <row r="2451" spans="1:9" ht="12.75" hidden="1" outlineLevel="4">
      <c r="A2451" s="85" t="s">
        <v>5634</v>
      </c>
      <c r="B2451" s="88" t="s">
        <v>2584</v>
      </c>
      <c r="C2451" s="88" t="s">
        <v>2585</v>
      </c>
      <c r="D2451" s="89">
        <v>155</v>
      </c>
      <c r="F2451" s="98">
        <f t="shared" si="38"/>
        <v>0.155</v>
      </c>
      <c r="I2451" s="98">
        <v>0.155</v>
      </c>
    </row>
    <row r="2452" spans="1:9" ht="12.75" hidden="1" outlineLevel="4">
      <c r="A2452" s="85" t="s">
        <v>5635</v>
      </c>
      <c r="B2452" s="88" t="s">
        <v>2510</v>
      </c>
      <c r="C2452" s="88" t="s">
        <v>2511</v>
      </c>
      <c r="D2452" s="89">
        <v>1082</v>
      </c>
      <c r="F2452" s="98">
        <f t="shared" si="38"/>
        <v>1.082</v>
      </c>
      <c r="I2452" s="98">
        <v>1.082</v>
      </c>
    </row>
    <row r="2453" spans="1:9" ht="12.75" hidden="1" outlineLevel="4">
      <c r="A2453" s="85" t="s">
        <v>5636</v>
      </c>
      <c r="B2453" s="88" t="s">
        <v>2434</v>
      </c>
      <c r="C2453" s="88" t="s">
        <v>2435</v>
      </c>
      <c r="D2453" s="89">
        <v>1218</v>
      </c>
      <c r="F2453" s="98">
        <f t="shared" si="38"/>
        <v>1.218</v>
      </c>
      <c r="I2453" s="98">
        <v>1.218</v>
      </c>
    </row>
    <row r="2454" spans="1:9" ht="12.75" hidden="1" outlineLevel="4">
      <c r="A2454" s="85" t="s">
        <v>5637</v>
      </c>
      <c r="B2454" s="88" t="s">
        <v>2437</v>
      </c>
      <c r="C2454" s="88" t="s">
        <v>2438</v>
      </c>
      <c r="D2454" s="89">
        <v>1064</v>
      </c>
      <c r="F2454" s="98">
        <f t="shared" si="38"/>
        <v>1.064</v>
      </c>
      <c r="I2454" s="98">
        <v>1.064</v>
      </c>
    </row>
    <row r="2455" spans="1:9" ht="12.75" hidden="1" outlineLevel="4">
      <c r="A2455" s="85" t="s">
        <v>5638</v>
      </c>
      <c r="B2455" s="88" t="s">
        <v>2440</v>
      </c>
      <c r="C2455" s="88" t="s">
        <v>2441</v>
      </c>
      <c r="D2455" s="89">
        <v>1792</v>
      </c>
      <c r="F2455" s="98">
        <f t="shared" si="38"/>
        <v>1.792</v>
      </c>
      <c r="I2455" s="98">
        <v>1.792</v>
      </c>
    </row>
    <row r="2456" spans="1:9" ht="12.75" hidden="1" outlineLevel="4">
      <c r="A2456" s="85" t="s">
        <v>5639</v>
      </c>
      <c r="B2456" s="88" t="s">
        <v>2443</v>
      </c>
      <c r="C2456" s="88" t="s">
        <v>4691</v>
      </c>
      <c r="D2456" s="89">
        <v>2178</v>
      </c>
      <c r="F2456" s="98">
        <f t="shared" si="38"/>
        <v>2.178</v>
      </c>
      <c r="I2456" s="98">
        <v>2.178</v>
      </c>
    </row>
    <row r="2457" spans="1:9" ht="12.75" hidden="1" outlineLevel="4">
      <c r="A2457" s="85" t="s">
        <v>5640</v>
      </c>
      <c r="B2457" s="88" t="s">
        <v>3338</v>
      </c>
      <c r="C2457" s="88" t="s">
        <v>3339</v>
      </c>
      <c r="D2457" s="89">
        <v>6719</v>
      </c>
      <c r="F2457" s="98">
        <f t="shared" si="38"/>
        <v>6.719</v>
      </c>
      <c r="I2457" s="98">
        <v>6.719</v>
      </c>
    </row>
    <row r="2458" spans="1:9" ht="12.75" hidden="1" outlineLevel="4">
      <c r="A2458" s="85" t="s">
        <v>5641</v>
      </c>
      <c r="B2458" s="88" t="s">
        <v>4693</v>
      </c>
      <c r="C2458" s="88" t="s">
        <v>4694</v>
      </c>
      <c r="D2458" s="89">
        <v>9438</v>
      </c>
      <c r="F2458" s="98">
        <f t="shared" si="38"/>
        <v>9.438</v>
      </c>
      <c r="I2458" s="98">
        <v>9.438</v>
      </c>
    </row>
    <row r="2459" spans="1:9" ht="12.75" hidden="1" outlineLevel="4">
      <c r="A2459" s="85" t="s">
        <v>5642</v>
      </c>
      <c r="B2459" s="88" t="s">
        <v>2562</v>
      </c>
      <c r="C2459" s="88" t="s">
        <v>2563</v>
      </c>
      <c r="D2459" s="89">
        <v>784</v>
      </c>
      <c r="F2459" s="98">
        <f t="shared" si="38"/>
        <v>0.784</v>
      </c>
      <c r="I2459" s="98">
        <v>0.784</v>
      </c>
    </row>
    <row r="2460" spans="1:9" ht="12.75" hidden="1" outlineLevel="4">
      <c r="A2460" s="85" t="s">
        <v>5643</v>
      </c>
      <c r="B2460" s="88" t="s">
        <v>3348</v>
      </c>
      <c r="C2460" s="88" t="s">
        <v>3349</v>
      </c>
      <c r="D2460" s="89">
        <v>1066</v>
      </c>
      <c r="F2460" s="98">
        <f t="shared" si="38"/>
        <v>1.066</v>
      </c>
      <c r="I2460" s="98">
        <v>1.066</v>
      </c>
    </row>
    <row r="2461" spans="1:9" ht="12.75" hidden="1" outlineLevel="4">
      <c r="A2461" s="85" t="s">
        <v>5644</v>
      </c>
      <c r="B2461" s="88" t="s">
        <v>2528</v>
      </c>
      <c r="C2461" s="88" t="s">
        <v>2529</v>
      </c>
      <c r="D2461" s="89">
        <v>-100</v>
      </c>
      <c r="F2461" s="98">
        <f t="shared" si="38"/>
        <v>-0.1</v>
      </c>
      <c r="I2461" s="98">
        <v>-0.1</v>
      </c>
    </row>
    <row r="2462" spans="1:9" ht="12.75" hidden="1" outlineLevel="3" collapsed="1">
      <c r="A2462" s="85" t="s">
        <v>2398</v>
      </c>
      <c r="B2462" s="90" t="s">
        <v>5645</v>
      </c>
      <c r="C2462" s="90" t="s">
        <v>5646</v>
      </c>
      <c r="D2462" s="91">
        <v>154179</v>
      </c>
      <c r="F2462" s="98">
        <f t="shared" si="38"/>
        <v>154.179</v>
      </c>
      <c r="I2462" s="98">
        <v>154.179</v>
      </c>
    </row>
    <row r="2463" spans="1:9" ht="12.75" outlineLevel="2" collapsed="1">
      <c r="A2463" s="85" t="s">
        <v>2401</v>
      </c>
      <c r="B2463" s="90" t="s">
        <v>5647</v>
      </c>
      <c r="C2463" s="90" t="s">
        <v>2212</v>
      </c>
      <c r="D2463" s="91">
        <v>154179</v>
      </c>
      <c r="F2463" s="98">
        <f t="shared" si="38"/>
        <v>154.179</v>
      </c>
      <c r="I2463" s="98">
        <v>154.179</v>
      </c>
    </row>
    <row r="2464" spans="1:9" ht="12.75" hidden="1" outlineLevel="4">
      <c r="A2464" s="85" t="s">
        <v>5648</v>
      </c>
      <c r="B2464" s="88" t="s">
        <v>2483</v>
      </c>
      <c r="C2464" s="88" t="s">
        <v>2484</v>
      </c>
      <c r="D2464" s="89">
        <v>364880</v>
      </c>
      <c r="F2464" s="98">
        <f t="shared" si="38"/>
        <v>364.88</v>
      </c>
      <c r="I2464" s="98">
        <v>364.88</v>
      </c>
    </row>
    <row r="2465" spans="1:9" ht="12.75" hidden="1" outlineLevel="4">
      <c r="A2465" s="85" t="s">
        <v>5649</v>
      </c>
      <c r="B2465" s="88" t="s">
        <v>318</v>
      </c>
      <c r="C2465" s="88" t="s">
        <v>319</v>
      </c>
      <c r="D2465" s="89">
        <v>100</v>
      </c>
      <c r="F2465" s="98">
        <f t="shared" si="38"/>
        <v>0.1</v>
      </c>
      <c r="I2465" s="98">
        <v>0.1</v>
      </c>
    </row>
    <row r="2466" spans="1:9" ht="12.75" hidden="1" outlineLevel="4">
      <c r="A2466" s="85" t="s">
        <v>5650</v>
      </c>
      <c r="B2466" s="88" t="s">
        <v>777</v>
      </c>
      <c r="C2466" s="88" t="s">
        <v>778</v>
      </c>
      <c r="D2466" s="89">
        <v>100</v>
      </c>
      <c r="F2466" s="98">
        <f t="shared" si="38"/>
        <v>0.1</v>
      </c>
      <c r="I2466" s="98">
        <v>0.1</v>
      </c>
    </row>
    <row r="2467" spans="1:9" ht="12.75" hidden="1" outlineLevel="4">
      <c r="A2467" s="85" t="s">
        <v>5651</v>
      </c>
      <c r="B2467" s="88" t="s">
        <v>2486</v>
      </c>
      <c r="C2467" s="88" t="s">
        <v>2487</v>
      </c>
      <c r="D2467" s="89">
        <v>61120</v>
      </c>
      <c r="F2467" s="98">
        <f t="shared" si="38"/>
        <v>61.12</v>
      </c>
      <c r="I2467" s="98">
        <v>61.12</v>
      </c>
    </row>
    <row r="2468" spans="1:9" ht="12.75" hidden="1" outlineLevel="4">
      <c r="A2468" s="85" t="s">
        <v>5652</v>
      </c>
      <c r="B2468" s="88" t="s">
        <v>2407</v>
      </c>
      <c r="C2468" s="88" t="s">
        <v>2408</v>
      </c>
      <c r="D2468" s="89">
        <v>-2840</v>
      </c>
      <c r="F2468" s="98">
        <f t="shared" si="38"/>
        <v>-2.84</v>
      </c>
      <c r="I2468" s="98">
        <v>-2.84</v>
      </c>
    </row>
    <row r="2469" spans="1:9" ht="12.75" hidden="1" outlineLevel="4">
      <c r="A2469" s="85" t="s">
        <v>5653</v>
      </c>
      <c r="B2469" s="88" t="s">
        <v>2410</v>
      </c>
      <c r="C2469" s="88" t="s">
        <v>2411</v>
      </c>
      <c r="D2469" s="89">
        <v>5364</v>
      </c>
      <c r="F2469" s="98">
        <f t="shared" si="38"/>
        <v>5.364</v>
      </c>
      <c r="I2469" s="98">
        <v>5.364</v>
      </c>
    </row>
    <row r="2470" spans="1:9" ht="12.75" hidden="1" outlineLevel="4">
      <c r="A2470" s="85" t="s">
        <v>5654</v>
      </c>
      <c r="B2470" s="88" t="s">
        <v>2413</v>
      </c>
      <c r="C2470" s="88" t="s">
        <v>2414</v>
      </c>
      <c r="D2470" s="89">
        <v>-2015</v>
      </c>
      <c r="F2470" s="98">
        <f t="shared" si="38"/>
        <v>-2.015</v>
      </c>
      <c r="I2470" s="98">
        <v>-2.015</v>
      </c>
    </row>
    <row r="2471" spans="1:9" ht="12.75" hidden="1" outlineLevel="4">
      <c r="A2471" s="85" t="s">
        <v>5655</v>
      </c>
      <c r="B2471" s="88" t="s">
        <v>1617</v>
      </c>
      <c r="C2471" s="88" t="s">
        <v>5220</v>
      </c>
      <c r="D2471" s="89">
        <v>615</v>
      </c>
      <c r="F2471" s="98">
        <f t="shared" si="38"/>
        <v>0.615</v>
      </c>
      <c r="I2471" s="98">
        <v>0.615</v>
      </c>
    </row>
    <row r="2472" spans="1:9" ht="12.75" hidden="1" outlineLevel="4">
      <c r="A2472" s="85" t="s">
        <v>5656</v>
      </c>
      <c r="B2472" s="88" t="s">
        <v>6165</v>
      </c>
      <c r="C2472" s="88" t="s">
        <v>6166</v>
      </c>
      <c r="D2472" s="89">
        <v>1000</v>
      </c>
      <c r="F2472" s="98">
        <f t="shared" si="38"/>
        <v>1</v>
      </c>
      <c r="I2472" s="98">
        <v>1</v>
      </c>
    </row>
    <row r="2473" spans="1:9" ht="12.75" hidden="1" outlineLevel="4">
      <c r="A2473" s="85" t="s">
        <v>5657</v>
      </c>
      <c r="B2473" s="88" t="s">
        <v>2342</v>
      </c>
      <c r="C2473" s="88" t="s">
        <v>2343</v>
      </c>
      <c r="D2473" s="89">
        <v>11238</v>
      </c>
      <c r="F2473" s="98">
        <f t="shared" si="38"/>
        <v>11.238</v>
      </c>
      <c r="I2473" s="98">
        <v>11.238</v>
      </c>
    </row>
    <row r="2474" spans="1:9" ht="12.75" hidden="1" outlineLevel="4">
      <c r="A2474" s="85" t="s">
        <v>5658</v>
      </c>
      <c r="B2474" s="88" t="s">
        <v>3159</v>
      </c>
      <c r="C2474" s="88" t="s">
        <v>3160</v>
      </c>
      <c r="D2474" s="89">
        <v>163719</v>
      </c>
      <c r="F2474" s="98">
        <f t="shared" si="38"/>
        <v>163.719</v>
      </c>
      <c r="I2474" s="98">
        <v>163.719</v>
      </c>
    </row>
    <row r="2475" spans="1:9" ht="12.75" hidden="1" outlineLevel="4">
      <c r="A2475" s="85" t="s">
        <v>5659</v>
      </c>
      <c r="B2475" s="88" t="s">
        <v>5660</v>
      </c>
      <c r="C2475" s="88" t="s">
        <v>5661</v>
      </c>
      <c r="D2475" s="89">
        <v>11473</v>
      </c>
      <c r="F2475" s="98">
        <f t="shared" si="38"/>
        <v>11.473</v>
      </c>
      <c r="I2475" s="98">
        <v>11.473</v>
      </c>
    </row>
    <row r="2476" spans="1:9" ht="12.75" hidden="1" outlineLevel="4">
      <c r="A2476" s="85" t="s">
        <v>5662</v>
      </c>
      <c r="B2476" s="88" t="s">
        <v>2575</v>
      </c>
      <c r="C2476" s="88" t="s">
        <v>2576</v>
      </c>
      <c r="D2476" s="89">
        <v>21626</v>
      </c>
      <c r="F2476" s="98">
        <f t="shared" si="38"/>
        <v>21.626</v>
      </c>
      <c r="I2476" s="98">
        <v>21.626</v>
      </c>
    </row>
    <row r="2477" spans="1:9" ht="12.75" hidden="1" outlineLevel="4">
      <c r="A2477" s="85" t="s">
        <v>5663</v>
      </c>
      <c r="B2477" s="88" t="s">
        <v>5664</v>
      </c>
      <c r="C2477" s="88" t="s">
        <v>5665</v>
      </c>
      <c r="D2477" s="89">
        <v>3910</v>
      </c>
      <c r="F2477" s="98">
        <f t="shared" si="38"/>
        <v>3.91</v>
      </c>
      <c r="I2477" s="98">
        <v>3.91</v>
      </c>
    </row>
    <row r="2478" spans="1:9" ht="12.75" hidden="1" outlineLevel="4">
      <c r="A2478" s="85" t="s">
        <v>5666</v>
      </c>
      <c r="B2478" s="88" t="s">
        <v>5667</v>
      </c>
      <c r="C2478" s="88" t="s">
        <v>5668</v>
      </c>
      <c r="D2478" s="89">
        <v>5250</v>
      </c>
      <c r="F2478" s="98">
        <f t="shared" si="38"/>
        <v>5.25</v>
      </c>
      <c r="I2478" s="98">
        <v>5.25</v>
      </c>
    </row>
    <row r="2479" spans="1:9" ht="12.75" hidden="1" outlineLevel="4">
      <c r="A2479" s="85" t="s">
        <v>5669</v>
      </c>
      <c r="B2479" s="88" t="s">
        <v>2813</v>
      </c>
      <c r="C2479" s="88" t="s">
        <v>2814</v>
      </c>
      <c r="D2479" s="89">
        <v>4981</v>
      </c>
      <c r="F2479" s="98">
        <f t="shared" si="38"/>
        <v>4.981</v>
      </c>
      <c r="I2479" s="98">
        <v>4.981</v>
      </c>
    </row>
    <row r="2480" spans="1:9" ht="12.75" hidden="1" outlineLevel="4">
      <c r="A2480" s="85" t="s">
        <v>5670</v>
      </c>
      <c r="B2480" s="88" t="s">
        <v>2534</v>
      </c>
      <c r="C2480" s="88" t="s">
        <v>2535</v>
      </c>
      <c r="D2480" s="89">
        <v>13459</v>
      </c>
      <c r="F2480" s="98">
        <f t="shared" si="38"/>
        <v>13.459</v>
      </c>
      <c r="I2480" s="98">
        <v>13.459</v>
      </c>
    </row>
    <row r="2481" spans="1:9" ht="12.75" hidden="1" outlineLevel="4">
      <c r="A2481" s="85" t="s">
        <v>5671</v>
      </c>
      <c r="B2481" s="88" t="s">
        <v>2504</v>
      </c>
      <c r="C2481" s="88" t="s">
        <v>2505</v>
      </c>
      <c r="D2481" s="89">
        <v>105</v>
      </c>
      <c r="F2481" s="98">
        <f t="shared" si="38"/>
        <v>0.105</v>
      </c>
      <c r="I2481" s="98">
        <v>0.105</v>
      </c>
    </row>
    <row r="2482" spans="1:9" ht="12.75" hidden="1" outlineLevel="4">
      <c r="A2482" s="85" t="s">
        <v>5672</v>
      </c>
      <c r="B2482" s="88" t="s">
        <v>2507</v>
      </c>
      <c r="C2482" s="88" t="s">
        <v>2508</v>
      </c>
      <c r="D2482" s="89">
        <v>2836</v>
      </c>
      <c r="F2482" s="98">
        <f t="shared" si="38"/>
        <v>2.836</v>
      </c>
      <c r="I2482" s="98">
        <v>2.836</v>
      </c>
    </row>
    <row r="2483" spans="1:9" ht="12.75" hidden="1" outlineLevel="4">
      <c r="A2483" s="85" t="s">
        <v>5673</v>
      </c>
      <c r="B2483" s="88" t="s">
        <v>2516</v>
      </c>
      <c r="C2483" s="88" t="s">
        <v>2517</v>
      </c>
      <c r="D2483" s="89">
        <v>2312</v>
      </c>
      <c r="F2483" s="98">
        <f t="shared" si="38"/>
        <v>2.312</v>
      </c>
      <c r="I2483" s="98">
        <v>2.312</v>
      </c>
    </row>
    <row r="2484" spans="1:9" ht="12.75" hidden="1" outlineLevel="4">
      <c r="A2484" s="85" t="s">
        <v>5674</v>
      </c>
      <c r="B2484" s="88" t="s">
        <v>2440</v>
      </c>
      <c r="C2484" s="88" t="s">
        <v>2441</v>
      </c>
      <c r="D2484" s="89">
        <v>8955</v>
      </c>
      <c r="F2484" s="98">
        <f t="shared" si="38"/>
        <v>8.955</v>
      </c>
      <c r="I2484" s="98">
        <v>8.955</v>
      </c>
    </row>
    <row r="2485" spans="1:9" ht="12.75" hidden="1" outlineLevel="4">
      <c r="A2485" s="85" t="s">
        <v>5675</v>
      </c>
      <c r="B2485" s="88" t="s">
        <v>4693</v>
      </c>
      <c r="C2485" s="88" t="s">
        <v>4694</v>
      </c>
      <c r="D2485" s="89">
        <v>12374</v>
      </c>
      <c r="F2485" s="98">
        <f t="shared" si="38"/>
        <v>12.374</v>
      </c>
      <c r="I2485" s="98">
        <v>12.374</v>
      </c>
    </row>
    <row r="2486" spans="1:9" ht="12.75" hidden="1" outlineLevel="4">
      <c r="A2486" s="85" t="s">
        <v>5676</v>
      </c>
      <c r="B2486" s="88" t="s">
        <v>2519</v>
      </c>
      <c r="C2486" s="88" t="s">
        <v>2520</v>
      </c>
      <c r="D2486" s="89">
        <v>2334</v>
      </c>
      <c r="F2486" s="98">
        <f t="shared" si="38"/>
        <v>2.334</v>
      </c>
      <c r="I2486" s="98">
        <v>2.334</v>
      </c>
    </row>
    <row r="2487" spans="1:9" ht="12.75" hidden="1" outlineLevel="4">
      <c r="A2487" s="85" t="s">
        <v>5677</v>
      </c>
      <c r="B2487" s="88" t="s">
        <v>2525</v>
      </c>
      <c r="C2487" s="88" t="s">
        <v>2526</v>
      </c>
      <c r="D2487" s="89">
        <v>10288</v>
      </c>
      <c r="F2487" s="98">
        <f t="shared" si="38"/>
        <v>10.288</v>
      </c>
      <c r="I2487" s="98">
        <v>10.288</v>
      </c>
    </row>
    <row r="2488" spans="1:9" ht="12.75" hidden="1" outlineLevel="4">
      <c r="A2488" s="85" t="s">
        <v>5678</v>
      </c>
      <c r="B2488" s="88" t="s">
        <v>4699</v>
      </c>
      <c r="C2488" s="88" t="s">
        <v>4700</v>
      </c>
      <c r="D2488" s="89">
        <v>1902</v>
      </c>
      <c r="F2488" s="98">
        <f t="shared" si="38"/>
        <v>1.902</v>
      </c>
      <c r="I2488" s="98">
        <v>1.902</v>
      </c>
    </row>
    <row r="2489" spans="1:9" ht="12.75" hidden="1" outlineLevel="4">
      <c r="A2489" s="85" t="s">
        <v>5679</v>
      </c>
      <c r="B2489" s="88" t="s">
        <v>5680</v>
      </c>
      <c r="C2489" s="88" t="s">
        <v>5681</v>
      </c>
      <c r="D2489" s="89">
        <v>-20000</v>
      </c>
      <c r="F2489" s="98">
        <f t="shared" si="38"/>
        <v>-20</v>
      </c>
      <c r="I2489" s="98">
        <v>-20</v>
      </c>
    </row>
    <row r="2490" spans="1:9" ht="12.75" hidden="1" outlineLevel="4">
      <c r="A2490" s="85" t="s">
        <v>5682</v>
      </c>
      <c r="B2490" s="88" t="s">
        <v>5583</v>
      </c>
      <c r="C2490" s="88" t="s">
        <v>5584</v>
      </c>
      <c r="D2490" s="89">
        <v>-5</v>
      </c>
      <c r="F2490" s="98">
        <f t="shared" si="38"/>
        <v>-0.005</v>
      </c>
      <c r="I2490" s="98">
        <v>-0.005</v>
      </c>
    </row>
    <row r="2491" spans="1:9" ht="12.75" hidden="1" outlineLevel="4">
      <c r="A2491" s="85" t="s">
        <v>5683</v>
      </c>
      <c r="B2491" s="88" t="s">
        <v>5089</v>
      </c>
      <c r="C2491" s="88" t="s">
        <v>5090</v>
      </c>
      <c r="D2491" s="89">
        <v>8000</v>
      </c>
      <c r="F2491" s="98">
        <f t="shared" si="38"/>
        <v>8</v>
      </c>
      <c r="I2491" s="98">
        <v>8</v>
      </c>
    </row>
    <row r="2492" spans="1:9" ht="12.75" hidden="1" outlineLevel="4">
      <c r="A2492" s="85" t="s">
        <v>5684</v>
      </c>
      <c r="B2492" s="88" t="s">
        <v>2404</v>
      </c>
      <c r="C2492" s="88" t="s">
        <v>2405</v>
      </c>
      <c r="D2492" s="89">
        <v>26936</v>
      </c>
      <c r="F2492" s="98">
        <f t="shared" si="38"/>
        <v>26.936</v>
      </c>
      <c r="I2492" s="98">
        <v>26.936</v>
      </c>
    </row>
    <row r="2493" spans="1:9" ht="12.75" hidden="1" outlineLevel="4">
      <c r="A2493" s="85" t="s">
        <v>5685</v>
      </c>
      <c r="B2493" s="88" t="s">
        <v>5206</v>
      </c>
      <c r="C2493" s="88" t="s">
        <v>5207</v>
      </c>
      <c r="D2493" s="89">
        <v>130</v>
      </c>
      <c r="F2493" s="98">
        <f t="shared" si="38"/>
        <v>0.13</v>
      </c>
      <c r="I2493" s="98">
        <v>0.13</v>
      </c>
    </row>
    <row r="2494" spans="1:9" ht="12.75" hidden="1" outlineLevel="4">
      <c r="A2494" s="85" t="s">
        <v>5686</v>
      </c>
      <c r="B2494" s="88" t="s">
        <v>2645</v>
      </c>
      <c r="C2494" s="88" t="s">
        <v>2646</v>
      </c>
      <c r="D2494" s="89">
        <v>588</v>
      </c>
      <c r="F2494" s="98">
        <f t="shared" si="38"/>
        <v>0.588</v>
      </c>
      <c r="I2494" s="98">
        <v>0.588</v>
      </c>
    </row>
    <row r="2495" spans="1:9" ht="12.75" hidden="1" outlineLevel="4">
      <c r="A2495" s="85" t="s">
        <v>5687</v>
      </c>
      <c r="B2495" s="88" t="s">
        <v>3156</v>
      </c>
      <c r="C2495" s="88" t="s">
        <v>3157</v>
      </c>
      <c r="D2495" s="89">
        <v>22004</v>
      </c>
      <c r="F2495" s="98">
        <f t="shared" si="38"/>
        <v>22.004</v>
      </c>
      <c r="I2495" s="98">
        <v>22.004</v>
      </c>
    </row>
    <row r="2496" spans="1:9" ht="12.75" hidden="1" outlineLevel="4">
      <c r="A2496" s="85" t="s">
        <v>5688</v>
      </c>
      <c r="B2496" s="88" t="s">
        <v>3653</v>
      </c>
      <c r="C2496" s="88" t="s">
        <v>3654</v>
      </c>
      <c r="D2496" s="89">
        <v>291</v>
      </c>
      <c r="F2496" s="98">
        <f t="shared" si="38"/>
        <v>0.291</v>
      </c>
      <c r="I2496" s="98">
        <v>0.291</v>
      </c>
    </row>
    <row r="2497" spans="1:9" ht="12.75" hidden="1" outlineLevel="4">
      <c r="A2497" s="85" t="s">
        <v>5689</v>
      </c>
      <c r="B2497" s="88" t="s">
        <v>5437</v>
      </c>
      <c r="C2497" s="88" t="s">
        <v>5438</v>
      </c>
      <c r="D2497" s="89">
        <v>292</v>
      </c>
      <c r="F2497" s="98">
        <f t="shared" si="38"/>
        <v>0.292</v>
      </c>
      <c r="I2497" s="98">
        <v>0.292</v>
      </c>
    </row>
    <row r="2498" spans="1:9" ht="12.75" hidden="1" outlineLevel="4">
      <c r="A2498" s="85" t="s">
        <v>5690</v>
      </c>
      <c r="B2498" s="88" t="s">
        <v>2416</v>
      </c>
      <c r="C2498" s="88" t="s">
        <v>2417</v>
      </c>
      <c r="D2498" s="89">
        <v>875</v>
      </c>
      <c r="F2498" s="98">
        <f t="shared" si="38"/>
        <v>0.875</v>
      </c>
      <c r="I2498" s="98">
        <v>0.875</v>
      </c>
    </row>
    <row r="2499" spans="1:9" ht="12.75" hidden="1" outlineLevel="4">
      <c r="A2499" s="85" t="s">
        <v>5691</v>
      </c>
      <c r="B2499" s="88" t="s">
        <v>5692</v>
      </c>
      <c r="C2499" s="88" t="s">
        <v>5693</v>
      </c>
      <c r="D2499" s="89">
        <v>2917</v>
      </c>
      <c r="F2499" s="98">
        <f t="shared" si="38"/>
        <v>2.917</v>
      </c>
      <c r="I2499" s="98">
        <v>2.917</v>
      </c>
    </row>
    <row r="2500" spans="1:9" ht="12.75" hidden="1" outlineLevel="4">
      <c r="A2500" s="85" t="s">
        <v>5694</v>
      </c>
      <c r="B2500" s="88" t="s">
        <v>5611</v>
      </c>
      <c r="C2500" s="88" t="s">
        <v>5612</v>
      </c>
      <c r="D2500" s="89">
        <v>20694</v>
      </c>
      <c r="F2500" s="98">
        <f t="shared" si="38"/>
        <v>20.694</v>
      </c>
      <c r="I2500" s="98">
        <v>20.694</v>
      </c>
    </row>
    <row r="2501" spans="1:9" ht="12.75" hidden="1" outlineLevel="4">
      <c r="A2501" s="85" t="s">
        <v>5695</v>
      </c>
      <c r="B2501" s="88" t="s">
        <v>2510</v>
      </c>
      <c r="C2501" s="88" t="s">
        <v>2511</v>
      </c>
      <c r="D2501" s="89">
        <v>5409</v>
      </c>
      <c r="F2501" s="98">
        <f t="shared" si="38"/>
        <v>5.409</v>
      </c>
      <c r="I2501" s="98">
        <v>5.409</v>
      </c>
    </row>
    <row r="2502" spans="1:9" ht="12.75" hidden="1" outlineLevel="4">
      <c r="A2502" s="85" t="s">
        <v>5696</v>
      </c>
      <c r="B2502" s="88" t="s">
        <v>2434</v>
      </c>
      <c r="C2502" s="88" t="s">
        <v>2435</v>
      </c>
      <c r="D2502" s="89">
        <v>6090</v>
      </c>
      <c r="F2502" s="98">
        <f aca="true" t="shared" si="39" ref="F2502:F2565">D2502/1000</f>
        <v>6.09</v>
      </c>
      <c r="I2502" s="98">
        <v>6.09</v>
      </c>
    </row>
    <row r="2503" spans="1:9" ht="12.75" hidden="1" outlineLevel="4">
      <c r="A2503" s="85" t="s">
        <v>5697</v>
      </c>
      <c r="B2503" s="88" t="s">
        <v>2437</v>
      </c>
      <c r="C2503" s="88" t="s">
        <v>2438</v>
      </c>
      <c r="D2503" s="89">
        <v>5319</v>
      </c>
      <c r="F2503" s="98">
        <f t="shared" si="39"/>
        <v>5.319</v>
      </c>
      <c r="I2503" s="98">
        <v>5.319</v>
      </c>
    </row>
    <row r="2504" spans="1:9" ht="12.75" hidden="1" outlineLevel="4">
      <c r="A2504" s="85" t="s">
        <v>5698</v>
      </c>
      <c r="B2504" s="88" t="s">
        <v>2443</v>
      </c>
      <c r="C2504" s="88" t="s">
        <v>4691</v>
      </c>
      <c r="D2504" s="89">
        <v>10890</v>
      </c>
      <c r="F2504" s="98">
        <f t="shared" si="39"/>
        <v>10.89</v>
      </c>
      <c r="I2504" s="98">
        <v>10.89</v>
      </c>
    </row>
    <row r="2505" spans="1:9" ht="12.75" hidden="1" outlineLevel="4">
      <c r="A2505" s="85" t="s">
        <v>5699</v>
      </c>
      <c r="B2505" s="88" t="s">
        <v>2562</v>
      </c>
      <c r="C2505" s="88" t="s">
        <v>2563</v>
      </c>
      <c r="D2505" s="89">
        <v>322</v>
      </c>
      <c r="F2505" s="98">
        <f t="shared" si="39"/>
        <v>0.322</v>
      </c>
      <c r="I2505" s="98">
        <v>0.322</v>
      </c>
    </row>
    <row r="2506" spans="1:9" ht="12.75" hidden="1" outlineLevel="3" collapsed="1">
      <c r="A2506" s="85" t="s">
        <v>2398</v>
      </c>
      <c r="B2506" s="90" t="s">
        <v>5700</v>
      </c>
      <c r="C2506" s="90" t="s">
        <v>5701</v>
      </c>
      <c r="D2506" s="91">
        <v>795838</v>
      </c>
      <c r="F2506" s="98">
        <f t="shared" si="39"/>
        <v>795.838</v>
      </c>
      <c r="I2506" s="98">
        <v>795.838</v>
      </c>
    </row>
    <row r="2507" spans="1:9" ht="12.75" hidden="1" outlineLevel="4">
      <c r="A2507" s="85" t="s">
        <v>5702</v>
      </c>
      <c r="B2507" s="88" t="s">
        <v>5089</v>
      </c>
      <c r="C2507" s="88" t="s">
        <v>5090</v>
      </c>
      <c r="D2507" s="89">
        <v>24</v>
      </c>
      <c r="F2507" s="98">
        <f t="shared" si="39"/>
        <v>0.024</v>
      </c>
      <c r="I2507" s="98">
        <v>0.024</v>
      </c>
    </row>
    <row r="2508" spans="1:9" ht="12.75" hidden="1" outlineLevel="4">
      <c r="A2508" s="85" t="s">
        <v>5703</v>
      </c>
      <c r="B2508" s="88" t="s">
        <v>2404</v>
      </c>
      <c r="C2508" s="88" t="s">
        <v>2405</v>
      </c>
      <c r="D2508" s="89">
        <v>19788</v>
      </c>
      <c r="F2508" s="98">
        <f t="shared" si="39"/>
        <v>19.788</v>
      </c>
      <c r="I2508" s="98">
        <v>19.788</v>
      </c>
    </row>
    <row r="2509" spans="1:9" ht="12.75" hidden="1" outlineLevel="4">
      <c r="A2509" s="85" t="s">
        <v>5704</v>
      </c>
      <c r="B2509" s="88" t="s">
        <v>2572</v>
      </c>
      <c r="C2509" s="88" t="s">
        <v>2573</v>
      </c>
      <c r="D2509" s="89">
        <v>30000</v>
      </c>
      <c r="F2509" s="98">
        <f t="shared" si="39"/>
        <v>30</v>
      </c>
      <c r="I2509" s="98">
        <v>30</v>
      </c>
    </row>
    <row r="2510" spans="1:9" ht="12.75" hidden="1" outlineLevel="4">
      <c r="A2510" s="85" t="s">
        <v>5705</v>
      </c>
      <c r="B2510" s="88" t="s">
        <v>5206</v>
      </c>
      <c r="C2510" s="88" t="s">
        <v>5207</v>
      </c>
      <c r="D2510" s="89">
        <v>614</v>
      </c>
      <c r="F2510" s="98">
        <f t="shared" si="39"/>
        <v>0.614</v>
      </c>
      <c r="I2510" s="98">
        <v>0.614</v>
      </c>
    </row>
    <row r="2511" spans="1:9" ht="12.75" hidden="1" outlineLevel="4">
      <c r="A2511" s="85" t="s">
        <v>5706</v>
      </c>
      <c r="B2511" s="88" t="s">
        <v>2645</v>
      </c>
      <c r="C2511" s="88" t="s">
        <v>2646</v>
      </c>
      <c r="D2511" s="89">
        <v>27800</v>
      </c>
      <c r="F2511" s="98">
        <f t="shared" si="39"/>
        <v>27.8</v>
      </c>
      <c r="I2511" s="98">
        <v>27.8</v>
      </c>
    </row>
    <row r="2512" spans="1:9" ht="12.75" hidden="1" outlineLevel="4">
      <c r="A2512" s="85" t="s">
        <v>5707</v>
      </c>
      <c r="B2512" s="88" t="s">
        <v>3156</v>
      </c>
      <c r="C2512" s="88" t="s">
        <v>3157</v>
      </c>
      <c r="D2512" s="89">
        <v>8344</v>
      </c>
      <c r="F2512" s="98">
        <f t="shared" si="39"/>
        <v>8.344</v>
      </c>
      <c r="I2512" s="98">
        <v>8.344</v>
      </c>
    </row>
    <row r="2513" spans="1:9" ht="12.75" hidden="1" outlineLevel="4">
      <c r="A2513" s="85" t="s">
        <v>5708</v>
      </c>
      <c r="B2513" s="88" t="s">
        <v>2416</v>
      </c>
      <c r="C2513" s="88" t="s">
        <v>2417</v>
      </c>
      <c r="D2513" s="89">
        <v>626</v>
      </c>
      <c r="F2513" s="98">
        <f t="shared" si="39"/>
        <v>0.626</v>
      </c>
      <c r="I2513" s="98">
        <v>0.626</v>
      </c>
    </row>
    <row r="2514" spans="1:9" ht="12.75" hidden="1" outlineLevel="4">
      <c r="A2514" s="85" t="s">
        <v>5709</v>
      </c>
      <c r="B2514" s="88" t="s">
        <v>517</v>
      </c>
      <c r="C2514" s="88" t="s">
        <v>518</v>
      </c>
      <c r="D2514" s="89">
        <v>250</v>
      </c>
      <c r="F2514" s="98">
        <f t="shared" si="39"/>
        <v>0.25</v>
      </c>
      <c r="I2514" s="98">
        <v>0.25</v>
      </c>
    </row>
    <row r="2515" spans="1:9" ht="12.75" hidden="1" outlineLevel="4">
      <c r="A2515" s="85" t="s">
        <v>5710</v>
      </c>
      <c r="B2515" s="88" t="s">
        <v>2422</v>
      </c>
      <c r="C2515" s="88" t="s">
        <v>2423</v>
      </c>
      <c r="D2515" s="89">
        <v>161</v>
      </c>
      <c r="F2515" s="98">
        <f t="shared" si="39"/>
        <v>0.161</v>
      </c>
      <c r="I2515" s="98">
        <v>0.161</v>
      </c>
    </row>
    <row r="2516" spans="1:9" ht="12.75" hidden="1" outlineLevel="4">
      <c r="A2516" s="85" t="s">
        <v>5711</v>
      </c>
      <c r="B2516" s="88" t="s">
        <v>2510</v>
      </c>
      <c r="C2516" s="88" t="s">
        <v>2511</v>
      </c>
      <c r="D2516" s="89">
        <v>4327</v>
      </c>
      <c r="F2516" s="98">
        <f t="shared" si="39"/>
        <v>4.327</v>
      </c>
      <c r="I2516" s="98">
        <v>4.327</v>
      </c>
    </row>
    <row r="2517" spans="1:9" ht="12.75" hidden="1" outlineLevel="4">
      <c r="A2517" s="85" t="s">
        <v>5712</v>
      </c>
      <c r="B2517" s="88" t="s">
        <v>2434</v>
      </c>
      <c r="C2517" s="88" t="s">
        <v>2435</v>
      </c>
      <c r="D2517" s="89">
        <v>4872</v>
      </c>
      <c r="F2517" s="98">
        <f t="shared" si="39"/>
        <v>4.872</v>
      </c>
      <c r="I2517" s="98">
        <v>4.872</v>
      </c>
    </row>
    <row r="2518" spans="1:9" ht="12.75" hidden="1" outlineLevel="4">
      <c r="A2518" s="85" t="s">
        <v>5713</v>
      </c>
      <c r="B2518" s="88" t="s">
        <v>2437</v>
      </c>
      <c r="C2518" s="88" t="s">
        <v>2438</v>
      </c>
      <c r="D2518" s="89">
        <v>4255</v>
      </c>
      <c r="F2518" s="98">
        <f t="shared" si="39"/>
        <v>4.255</v>
      </c>
      <c r="I2518" s="98">
        <v>4.255</v>
      </c>
    </row>
    <row r="2519" spans="1:9" ht="12.75" hidden="1" outlineLevel="4">
      <c r="A2519" s="85" t="s">
        <v>5714</v>
      </c>
      <c r="B2519" s="88" t="s">
        <v>2443</v>
      </c>
      <c r="C2519" s="88" t="s">
        <v>4691</v>
      </c>
      <c r="D2519" s="89">
        <v>8712</v>
      </c>
      <c r="F2519" s="98">
        <f t="shared" si="39"/>
        <v>8.712</v>
      </c>
      <c r="I2519" s="98">
        <v>8.712</v>
      </c>
    </row>
    <row r="2520" spans="1:9" ht="12.75" hidden="1" outlineLevel="4">
      <c r="A2520" s="85" t="s">
        <v>5715</v>
      </c>
      <c r="B2520" s="88" t="s">
        <v>2638</v>
      </c>
      <c r="C2520" s="88" t="s">
        <v>2639</v>
      </c>
      <c r="D2520" s="89">
        <v>17692</v>
      </c>
      <c r="F2520" s="98">
        <f t="shared" si="39"/>
        <v>17.692</v>
      </c>
      <c r="I2520" s="98">
        <v>17.692</v>
      </c>
    </row>
    <row r="2521" spans="1:9" ht="12.75" hidden="1" outlineLevel="4">
      <c r="A2521" s="85" t="s">
        <v>5716</v>
      </c>
      <c r="B2521" s="88" t="s">
        <v>5717</v>
      </c>
      <c r="C2521" s="88" t="s">
        <v>5718</v>
      </c>
      <c r="D2521" s="89">
        <v>-1732</v>
      </c>
      <c r="F2521" s="98">
        <f t="shared" si="39"/>
        <v>-1.732</v>
      </c>
      <c r="I2521" s="98">
        <v>-1.732</v>
      </c>
    </row>
    <row r="2522" spans="1:9" ht="12.75" hidden="1" outlineLevel="4">
      <c r="A2522" s="85" t="s">
        <v>5719</v>
      </c>
      <c r="B2522" s="88" t="s">
        <v>1166</v>
      </c>
      <c r="C2522" s="88" t="s">
        <v>2529</v>
      </c>
      <c r="D2522" s="89">
        <v>-3000</v>
      </c>
      <c r="F2522" s="98">
        <f t="shared" si="39"/>
        <v>-3</v>
      </c>
      <c r="I2522" s="98">
        <v>-3</v>
      </c>
    </row>
    <row r="2523" spans="1:9" ht="12.75" hidden="1" outlineLevel="4">
      <c r="A2523" s="85" t="s">
        <v>5720</v>
      </c>
      <c r="B2523" s="88" t="s">
        <v>5721</v>
      </c>
      <c r="C2523" s="88" t="s">
        <v>5718</v>
      </c>
      <c r="D2523" s="89">
        <v>-1155</v>
      </c>
      <c r="F2523" s="98">
        <f t="shared" si="39"/>
        <v>-1.155</v>
      </c>
      <c r="I2523" s="98">
        <v>-1.155</v>
      </c>
    </row>
    <row r="2524" spans="1:9" ht="12.75" hidden="1" outlineLevel="4">
      <c r="A2524" s="85" t="s">
        <v>5722</v>
      </c>
      <c r="B2524" s="88" t="s">
        <v>5723</v>
      </c>
      <c r="C2524" s="88" t="s">
        <v>5724</v>
      </c>
      <c r="D2524" s="89">
        <v>-17326</v>
      </c>
      <c r="F2524" s="98">
        <f t="shared" si="39"/>
        <v>-17.326</v>
      </c>
      <c r="I2524" s="98">
        <v>-17.326</v>
      </c>
    </row>
    <row r="2525" spans="1:9" ht="12.75" hidden="1" outlineLevel="4">
      <c r="A2525" s="85" t="s">
        <v>5725</v>
      </c>
      <c r="B2525" s="88" t="s">
        <v>5726</v>
      </c>
      <c r="C2525" s="88" t="s">
        <v>5727</v>
      </c>
      <c r="D2525" s="89">
        <v>-2888</v>
      </c>
      <c r="F2525" s="98">
        <f t="shared" si="39"/>
        <v>-2.888</v>
      </c>
      <c r="I2525" s="98">
        <v>-2.888</v>
      </c>
    </row>
    <row r="2526" spans="1:9" ht="12.75" hidden="1" outlineLevel="4">
      <c r="A2526" s="85" t="s">
        <v>5728</v>
      </c>
      <c r="B2526" s="88" t="s">
        <v>5729</v>
      </c>
      <c r="C2526" s="88" t="s">
        <v>5730</v>
      </c>
      <c r="D2526" s="89">
        <v>-19636</v>
      </c>
      <c r="F2526" s="98">
        <f t="shared" si="39"/>
        <v>-19.636</v>
      </c>
      <c r="I2526" s="98">
        <v>-19.636</v>
      </c>
    </row>
    <row r="2527" spans="1:9" ht="12.75" hidden="1" outlineLevel="4">
      <c r="A2527" s="85" t="s">
        <v>5731</v>
      </c>
      <c r="B2527" s="88" t="s">
        <v>2483</v>
      </c>
      <c r="C2527" s="88" t="s">
        <v>2484</v>
      </c>
      <c r="D2527" s="89">
        <v>216122</v>
      </c>
      <c r="F2527" s="98">
        <f t="shared" si="39"/>
        <v>216.122</v>
      </c>
      <c r="I2527" s="98">
        <v>216.122</v>
      </c>
    </row>
    <row r="2528" spans="1:9" ht="12.75" hidden="1" outlineLevel="4">
      <c r="A2528" s="85" t="s">
        <v>5732</v>
      </c>
      <c r="B2528" s="88" t="s">
        <v>318</v>
      </c>
      <c r="C2528" s="88" t="s">
        <v>319</v>
      </c>
      <c r="D2528" s="89">
        <v>3850</v>
      </c>
      <c r="F2528" s="98">
        <f t="shared" si="39"/>
        <v>3.85</v>
      </c>
      <c r="I2528" s="98">
        <v>3.85</v>
      </c>
    </row>
    <row r="2529" spans="1:9" ht="12.75" hidden="1" outlineLevel="4">
      <c r="A2529" s="85" t="s">
        <v>5733</v>
      </c>
      <c r="B2529" s="88" t="s">
        <v>2486</v>
      </c>
      <c r="C2529" s="88" t="s">
        <v>2487</v>
      </c>
      <c r="D2529" s="89">
        <v>41832</v>
      </c>
      <c r="F2529" s="98">
        <f t="shared" si="39"/>
        <v>41.832</v>
      </c>
      <c r="I2529" s="98">
        <v>41.832</v>
      </c>
    </row>
    <row r="2530" spans="1:9" ht="12.75" hidden="1" outlineLevel="4">
      <c r="A2530" s="85" t="s">
        <v>5734</v>
      </c>
      <c r="B2530" s="88" t="s">
        <v>2407</v>
      </c>
      <c r="C2530" s="88" t="s">
        <v>2408</v>
      </c>
      <c r="D2530" s="89">
        <v>-647</v>
      </c>
      <c r="F2530" s="98">
        <f t="shared" si="39"/>
        <v>-0.647</v>
      </c>
      <c r="I2530" s="98">
        <v>-0.647</v>
      </c>
    </row>
    <row r="2531" spans="1:9" ht="12.75" hidden="1" outlineLevel="4">
      <c r="A2531" s="85" t="s">
        <v>5735</v>
      </c>
      <c r="B2531" s="88" t="s">
        <v>2410</v>
      </c>
      <c r="C2531" s="88" t="s">
        <v>2411</v>
      </c>
      <c r="D2531" s="89">
        <v>610</v>
      </c>
      <c r="F2531" s="98">
        <f t="shared" si="39"/>
        <v>0.61</v>
      </c>
      <c r="I2531" s="98">
        <v>0.61</v>
      </c>
    </row>
    <row r="2532" spans="1:9" ht="12.75" hidden="1" outlineLevel="4">
      <c r="A2532" s="85" t="s">
        <v>5736</v>
      </c>
      <c r="B2532" s="88" t="s">
        <v>2413</v>
      </c>
      <c r="C2532" s="88" t="s">
        <v>2414</v>
      </c>
      <c r="D2532" s="89">
        <v>-1117</v>
      </c>
      <c r="F2532" s="98">
        <f t="shared" si="39"/>
        <v>-1.117</v>
      </c>
      <c r="I2532" s="98">
        <v>-1.117</v>
      </c>
    </row>
    <row r="2533" spans="1:9" ht="12.75" hidden="1" outlineLevel="4">
      <c r="A2533" s="85" t="s">
        <v>5737</v>
      </c>
      <c r="B2533" s="88" t="s">
        <v>1617</v>
      </c>
      <c r="C2533" s="88" t="s">
        <v>5220</v>
      </c>
      <c r="D2533" s="89">
        <v>87580</v>
      </c>
      <c r="F2533" s="98">
        <f t="shared" si="39"/>
        <v>87.58</v>
      </c>
      <c r="I2533" s="98">
        <v>87.58</v>
      </c>
    </row>
    <row r="2534" spans="1:9" ht="12.75" hidden="1" outlineLevel="4">
      <c r="A2534" s="85" t="s">
        <v>5738</v>
      </c>
      <c r="B2534" s="88" t="s">
        <v>6165</v>
      </c>
      <c r="C2534" s="88" t="s">
        <v>6166</v>
      </c>
      <c r="D2534" s="89">
        <v>11900</v>
      </c>
      <c r="F2534" s="98">
        <f t="shared" si="39"/>
        <v>11.9</v>
      </c>
      <c r="I2534" s="98">
        <v>11.9</v>
      </c>
    </row>
    <row r="2535" spans="1:9" ht="12.75" hidden="1" outlineLevel="4">
      <c r="A2535" s="85" t="s">
        <v>5739</v>
      </c>
      <c r="B2535" s="88" t="s">
        <v>5740</v>
      </c>
      <c r="C2535" s="88" t="s">
        <v>5741</v>
      </c>
      <c r="D2535" s="89">
        <v>1165</v>
      </c>
      <c r="F2535" s="98">
        <f t="shared" si="39"/>
        <v>1.165</v>
      </c>
      <c r="I2535" s="98">
        <v>1.165</v>
      </c>
    </row>
    <row r="2536" spans="1:9" ht="12.75" hidden="1" outlineLevel="4">
      <c r="A2536" s="85" t="s">
        <v>5742</v>
      </c>
      <c r="B2536" s="88" t="s">
        <v>3159</v>
      </c>
      <c r="C2536" s="88" t="s">
        <v>3160</v>
      </c>
      <c r="D2536" s="89">
        <v>16114</v>
      </c>
      <c r="F2536" s="98">
        <f t="shared" si="39"/>
        <v>16.114</v>
      </c>
      <c r="I2536" s="98">
        <v>16.114</v>
      </c>
    </row>
    <row r="2537" spans="1:9" ht="12.75" hidden="1" outlineLevel="4">
      <c r="A2537" s="85" t="s">
        <v>5743</v>
      </c>
      <c r="B2537" s="88" t="s">
        <v>2575</v>
      </c>
      <c r="C2537" s="88" t="s">
        <v>2576</v>
      </c>
      <c r="D2537" s="89">
        <v>104</v>
      </c>
      <c r="F2537" s="98">
        <f t="shared" si="39"/>
        <v>0.104</v>
      </c>
      <c r="I2537" s="98">
        <v>0.104</v>
      </c>
    </row>
    <row r="2538" spans="1:9" ht="12.75" hidden="1" outlineLevel="4">
      <c r="A2538" s="85" t="s">
        <v>5744</v>
      </c>
      <c r="B2538" s="88" t="s">
        <v>2813</v>
      </c>
      <c r="C2538" s="88" t="s">
        <v>2814</v>
      </c>
      <c r="D2538" s="89">
        <v>187</v>
      </c>
      <c r="F2538" s="98">
        <f t="shared" si="39"/>
        <v>0.187</v>
      </c>
      <c r="I2538" s="98">
        <v>0.187</v>
      </c>
    </row>
    <row r="2539" spans="1:9" ht="12.75" hidden="1" outlineLevel="4">
      <c r="A2539" s="85" t="s">
        <v>5745</v>
      </c>
      <c r="B2539" s="88" t="s">
        <v>3109</v>
      </c>
      <c r="C2539" s="88" t="s">
        <v>3110</v>
      </c>
      <c r="D2539" s="89">
        <v>1100</v>
      </c>
      <c r="F2539" s="98">
        <f t="shared" si="39"/>
        <v>1.1</v>
      </c>
      <c r="I2539" s="98">
        <v>1.1</v>
      </c>
    </row>
    <row r="2540" spans="1:9" ht="12.75" hidden="1" outlineLevel="4">
      <c r="A2540" s="85" t="s">
        <v>5746</v>
      </c>
      <c r="B2540" s="88" t="s">
        <v>2534</v>
      </c>
      <c r="C2540" s="88" t="s">
        <v>2535</v>
      </c>
      <c r="D2540" s="89">
        <v>46051</v>
      </c>
      <c r="F2540" s="98">
        <f t="shared" si="39"/>
        <v>46.051</v>
      </c>
      <c r="I2540" s="98">
        <v>46.051</v>
      </c>
    </row>
    <row r="2541" spans="1:9" ht="12.75" hidden="1" outlineLevel="4">
      <c r="A2541" s="85" t="s">
        <v>5747</v>
      </c>
      <c r="B2541" s="88" t="s">
        <v>2507</v>
      </c>
      <c r="C2541" s="88" t="s">
        <v>2508</v>
      </c>
      <c r="D2541" s="89">
        <v>2268</v>
      </c>
      <c r="F2541" s="98">
        <f t="shared" si="39"/>
        <v>2.268</v>
      </c>
      <c r="I2541" s="98">
        <v>2.268</v>
      </c>
    </row>
    <row r="2542" spans="1:9" ht="12.75" hidden="1" outlineLevel="4">
      <c r="A2542" s="85" t="s">
        <v>5748</v>
      </c>
      <c r="B2542" s="88" t="s">
        <v>2516</v>
      </c>
      <c r="C2542" s="88" t="s">
        <v>2517</v>
      </c>
      <c r="D2542" s="89">
        <v>1850</v>
      </c>
      <c r="F2542" s="98">
        <f t="shared" si="39"/>
        <v>1.85</v>
      </c>
      <c r="I2542" s="98">
        <v>1.85</v>
      </c>
    </row>
    <row r="2543" spans="1:9" ht="12.75" hidden="1" outlineLevel="4">
      <c r="A2543" s="85" t="s">
        <v>5749</v>
      </c>
      <c r="B2543" s="88" t="s">
        <v>2440</v>
      </c>
      <c r="C2543" s="88" t="s">
        <v>2441</v>
      </c>
      <c r="D2543" s="89">
        <v>7164</v>
      </c>
      <c r="F2543" s="98">
        <f t="shared" si="39"/>
        <v>7.164</v>
      </c>
      <c r="I2543" s="98">
        <v>7.164</v>
      </c>
    </row>
    <row r="2544" spans="1:9" ht="12.75" hidden="1" outlineLevel="4">
      <c r="A2544" s="85" t="s">
        <v>5750</v>
      </c>
      <c r="B2544" s="88" t="s">
        <v>4693</v>
      </c>
      <c r="C2544" s="88" t="s">
        <v>4694</v>
      </c>
      <c r="D2544" s="89">
        <v>11624</v>
      </c>
      <c r="F2544" s="98">
        <f t="shared" si="39"/>
        <v>11.624</v>
      </c>
      <c r="I2544" s="98">
        <v>11.624</v>
      </c>
    </row>
    <row r="2545" spans="1:9" ht="12.75" hidden="1" outlineLevel="4">
      <c r="A2545" s="85" t="s">
        <v>5751</v>
      </c>
      <c r="B2545" s="88" t="s">
        <v>2519</v>
      </c>
      <c r="C2545" s="88" t="s">
        <v>2520</v>
      </c>
      <c r="D2545" s="89">
        <v>2334</v>
      </c>
      <c r="F2545" s="98">
        <f t="shared" si="39"/>
        <v>2.334</v>
      </c>
      <c r="I2545" s="98">
        <v>2.334</v>
      </c>
    </row>
    <row r="2546" spans="1:9" ht="12.75" hidden="1" outlineLevel="4">
      <c r="A2546" s="85" t="s">
        <v>5752</v>
      </c>
      <c r="B2546" s="88" t="s">
        <v>4699</v>
      </c>
      <c r="C2546" s="88" t="s">
        <v>4700</v>
      </c>
      <c r="D2546" s="89">
        <v>1522</v>
      </c>
      <c r="F2546" s="98">
        <f t="shared" si="39"/>
        <v>1.522</v>
      </c>
      <c r="I2546" s="98">
        <v>1.522</v>
      </c>
    </row>
    <row r="2547" spans="1:9" ht="12.75" hidden="1" outlineLevel="4">
      <c r="A2547" s="85" t="s">
        <v>5753</v>
      </c>
      <c r="B2547" s="88" t="s">
        <v>2528</v>
      </c>
      <c r="C2547" s="88" t="s">
        <v>2529</v>
      </c>
      <c r="D2547" s="89">
        <v>-8594</v>
      </c>
      <c r="F2547" s="98">
        <f t="shared" si="39"/>
        <v>-8.594</v>
      </c>
      <c r="I2547" s="98">
        <v>-8.594</v>
      </c>
    </row>
    <row r="2548" spans="1:9" ht="12.75" hidden="1" outlineLevel="4">
      <c r="A2548" s="85" t="s">
        <v>5754</v>
      </c>
      <c r="B2548" s="88" t="s">
        <v>5755</v>
      </c>
      <c r="C2548" s="88" t="s">
        <v>5756</v>
      </c>
      <c r="D2548" s="89">
        <v>-3466</v>
      </c>
      <c r="F2548" s="98">
        <f t="shared" si="39"/>
        <v>-3.466</v>
      </c>
      <c r="I2548" s="98">
        <v>-3.466</v>
      </c>
    </row>
    <row r="2549" spans="1:9" ht="12.75" hidden="1" outlineLevel="4">
      <c r="A2549" s="85" t="s">
        <v>5757</v>
      </c>
      <c r="B2549" s="88" t="s">
        <v>2159</v>
      </c>
      <c r="C2549" s="88" t="s">
        <v>5724</v>
      </c>
      <c r="D2549" s="89">
        <v>-8997</v>
      </c>
      <c r="F2549" s="98">
        <f t="shared" si="39"/>
        <v>-8.997</v>
      </c>
      <c r="I2549" s="98">
        <v>-8.997</v>
      </c>
    </row>
    <row r="2550" spans="1:9" ht="12.75" hidden="1" outlineLevel="4">
      <c r="A2550" s="85" t="s">
        <v>2160</v>
      </c>
      <c r="B2550" s="88" t="s">
        <v>2161</v>
      </c>
      <c r="C2550" s="88" t="s">
        <v>5727</v>
      </c>
      <c r="D2550" s="89">
        <v>-1155</v>
      </c>
      <c r="F2550" s="98">
        <f t="shared" si="39"/>
        <v>-1.155</v>
      </c>
      <c r="I2550" s="98">
        <v>-1.155</v>
      </c>
    </row>
    <row r="2551" spans="1:9" ht="12.75" hidden="1" outlineLevel="4">
      <c r="A2551" s="85" t="s">
        <v>2162</v>
      </c>
      <c r="B2551" s="88" t="s">
        <v>2163</v>
      </c>
      <c r="C2551" s="88" t="s">
        <v>5730</v>
      </c>
      <c r="D2551" s="89">
        <v>-28101</v>
      </c>
      <c r="F2551" s="98">
        <f t="shared" si="39"/>
        <v>-28.101</v>
      </c>
      <c r="I2551" s="98">
        <v>-28.101</v>
      </c>
    </row>
    <row r="2552" spans="1:9" ht="12.75" hidden="1" outlineLevel="4">
      <c r="A2552" s="85" t="s">
        <v>2164</v>
      </c>
      <c r="B2552" s="88" t="s">
        <v>2165</v>
      </c>
      <c r="C2552" s="88" t="s">
        <v>2166</v>
      </c>
      <c r="D2552" s="89">
        <v>-2000</v>
      </c>
      <c r="F2552" s="98">
        <f t="shared" si="39"/>
        <v>-2</v>
      </c>
      <c r="I2552" s="98">
        <v>-2</v>
      </c>
    </row>
    <row r="2553" spans="1:9" ht="12.75" hidden="1" outlineLevel="4">
      <c r="A2553" s="85" t="s">
        <v>2167</v>
      </c>
      <c r="B2553" s="88" t="s">
        <v>2168</v>
      </c>
      <c r="C2553" s="88" t="s">
        <v>2169</v>
      </c>
      <c r="D2553" s="89">
        <v>-11551</v>
      </c>
      <c r="F2553" s="98">
        <f t="shared" si="39"/>
        <v>-11.551</v>
      </c>
      <c r="I2553" s="98">
        <v>-11.551</v>
      </c>
    </row>
    <row r="2554" spans="1:9" ht="12.75" hidden="1" outlineLevel="4">
      <c r="A2554" s="85" t="s">
        <v>2170</v>
      </c>
      <c r="B2554" s="88" t="s">
        <v>5531</v>
      </c>
      <c r="C2554" s="88" t="s">
        <v>5532</v>
      </c>
      <c r="D2554" s="89">
        <v>-417</v>
      </c>
      <c r="F2554" s="98">
        <f t="shared" si="39"/>
        <v>-0.417</v>
      </c>
      <c r="I2554" s="98">
        <v>-0.417</v>
      </c>
    </row>
    <row r="2555" spans="1:9" ht="12.75" hidden="1" outlineLevel="3" collapsed="1">
      <c r="A2555" s="85" t="s">
        <v>2398</v>
      </c>
      <c r="B2555" s="90" t="s">
        <v>2171</v>
      </c>
      <c r="C2555" s="90" t="s">
        <v>2172</v>
      </c>
      <c r="D2555" s="91">
        <v>469060</v>
      </c>
      <c r="F2555" s="98">
        <f t="shared" si="39"/>
        <v>469.06</v>
      </c>
      <c r="I2555" s="98">
        <v>469.06</v>
      </c>
    </row>
    <row r="2556" spans="1:9" ht="12.75" hidden="1" outlineLevel="4">
      <c r="A2556" s="85" t="s">
        <v>2173</v>
      </c>
      <c r="B2556" s="88" t="s">
        <v>2404</v>
      </c>
      <c r="C2556" s="88" t="s">
        <v>2405</v>
      </c>
      <c r="D2556" s="89">
        <v>-1250</v>
      </c>
      <c r="F2556" s="98">
        <f t="shared" si="39"/>
        <v>-1.25</v>
      </c>
      <c r="I2556" s="98">
        <v>-1.25</v>
      </c>
    </row>
    <row r="2557" spans="1:9" ht="12.75" hidden="1" outlineLevel="4">
      <c r="A2557" s="85" t="s">
        <v>2174</v>
      </c>
      <c r="B2557" s="88" t="s">
        <v>2575</v>
      </c>
      <c r="C2557" s="88" t="s">
        <v>2576</v>
      </c>
      <c r="D2557" s="89">
        <v>107000</v>
      </c>
      <c r="F2557" s="98">
        <f t="shared" si="39"/>
        <v>107</v>
      </c>
      <c r="I2557" s="98">
        <v>107</v>
      </c>
    </row>
    <row r="2558" spans="1:9" ht="12.75" hidden="1" outlineLevel="4">
      <c r="A2558" s="85" t="s">
        <v>2175</v>
      </c>
      <c r="B2558" s="88" t="s">
        <v>5104</v>
      </c>
      <c r="C2558" s="88" t="s">
        <v>5105</v>
      </c>
      <c r="D2558" s="89">
        <v>47463</v>
      </c>
      <c r="F2558" s="98">
        <f t="shared" si="39"/>
        <v>47.463</v>
      </c>
      <c r="I2558" s="98">
        <v>47.463</v>
      </c>
    </row>
    <row r="2559" spans="1:9" ht="12.75" hidden="1" outlineLevel="4">
      <c r="A2559" s="85" t="s">
        <v>2176</v>
      </c>
      <c r="B2559" s="88" t="s">
        <v>2562</v>
      </c>
      <c r="C2559" s="88" t="s">
        <v>2563</v>
      </c>
      <c r="D2559" s="89">
        <v>207</v>
      </c>
      <c r="F2559" s="98">
        <f t="shared" si="39"/>
        <v>0.207</v>
      </c>
      <c r="I2559" s="98">
        <v>0.207</v>
      </c>
    </row>
    <row r="2560" spans="1:9" ht="12.75" hidden="1" outlineLevel="4">
      <c r="A2560" s="85" t="s">
        <v>2177</v>
      </c>
      <c r="B2560" s="88" t="s">
        <v>2534</v>
      </c>
      <c r="C2560" s="88" t="s">
        <v>2535</v>
      </c>
      <c r="D2560" s="89">
        <v>161067</v>
      </c>
      <c r="F2560" s="98">
        <f t="shared" si="39"/>
        <v>161.067</v>
      </c>
      <c r="I2560" s="98">
        <v>161.067</v>
      </c>
    </row>
    <row r="2561" spans="1:9" ht="12.75" hidden="1" outlineLevel="4">
      <c r="A2561" s="85" t="s">
        <v>2178</v>
      </c>
      <c r="B2561" s="88" t="s">
        <v>4693</v>
      </c>
      <c r="C2561" s="88" t="s">
        <v>4694</v>
      </c>
      <c r="D2561" s="89">
        <v>3907</v>
      </c>
      <c r="F2561" s="98">
        <f t="shared" si="39"/>
        <v>3.907</v>
      </c>
      <c r="I2561" s="98">
        <v>3.907</v>
      </c>
    </row>
    <row r="2562" spans="1:9" ht="12.75" hidden="1" outlineLevel="3" collapsed="1">
      <c r="A2562" s="85" t="s">
        <v>2398</v>
      </c>
      <c r="B2562" s="90" t="s">
        <v>2179</v>
      </c>
      <c r="C2562" s="90" t="s">
        <v>2180</v>
      </c>
      <c r="D2562" s="91">
        <v>318394</v>
      </c>
      <c r="F2562" s="98">
        <f t="shared" si="39"/>
        <v>318.394</v>
      </c>
      <c r="I2562" s="98">
        <v>318.394</v>
      </c>
    </row>
    <row r="2563" spans="1:9" ht="12.75" hidden="1" outlineLevel="4">
      <c r="A2563" s="85" t="s">
        <v>2181</v>
      </c>
      <c r="B2563" s="88" t="s">
        <v>2486</v>
      </c>
      <c r="C2563" s="88" t="s">
        <v>2487</v>
      </c>
      <c r="D2563" s="89">
        <v>-2750</v>
      </c>
      <c r="F2563" s="98">
        <f t="shared" si="39"/>
        <v>-2.75</v>
      </c>
      <c r="I2563" s="98">
        <v>-2.75</v>
      </c>
    </row>
    <row r="2564" spans="1:9" ht="12.75" hidden="1" outlineLevel="4">
      <c r="A2564" s="85" t="s">
        <v>2182</v>
      </c>
      <c r="B2564" s="88" t="s">
        <v>2413</v>
      </c>
      <c r="C2564" s="88" t="s">
        <v>2414</v>
      </c>
      <c r="D2564" s="89">
        <v>-135</v>
      </c>
      <c r="F2564" s="98">
        <f t="shared" si="39"/>
        <v>-0.135</v>
      </c>
      <c r="I2564" s="98">
        <v>-0.135</v>
      </c>
    </row>
    <row r="2565" spans="1:9" ht="12.75" hidden="1" outlineLevel="4">
      <c r="A2565" s="85" t="s">
        <v>2183</v>
      </c>
      <c r="B2565" s="88" t="s">
        <v>2422</v>
      </c>
      <c r="C2565" s="88" t="s">
        <v>2423</v>
      </c>
      <c r="D2565" s="89">
        <v>100</v>
      </c>
      <c r="F2565" s="98">
        <f t="shared" si="39"/>
        <v>0.1</v>
      </c>
      <c r="I2565" s="98">
        <v>0.1</v>
      </c>
    </row>
    <row r="2566" spans="1:9" ht="12.75" hidden="1" outlineLevel="4">
      <c r="A2566" s="85" t="s">
        <v>2184</v>
      </c>
      <c r="B2566" s="88" t="s">
        <v>2534</v>
      </c>
      <c r="C2566" s="88" t="s">
        <v>2535</v>
      </c>
      <c r="D2566" s="89">
        <v>500</v>
      </c>
      <c r="F2566" s="98">
        <f aca="true" t="shared" si="40" ref="F2566:F2629">D2566/1000</f>
        <v>0.5</v>
      </c>
      <c r="I2566" s="98">
        <v>0.5</v>
      </c>
    </row>
    <row r="2567" spans="1:9" ht="12.75" hidden="1" outlineLevel="4">
      <c r="A2567" s="85" t="s">
        <v>2185</v>
      </c>
      <c r="B2567" s="88" t="s">
        <v>2428</v>
      </c>
      <c r="C2567" s="88" t="s">
        <v>2429</v>
      </c>
      <c r="D2567" s="89">
        <v>1000</v>
      </c>
      <c r="F2567" s="98">
        <f t="shared" si="40"/>
        <v>1</v>
      </c>
      <c r="I2567" s="98">
        <v>1</v>
      </c>
    </row>
    <row r="2568" spans="1:9" ht="12.75" hidden="1" outlineLevel="4">
      <c r="A2568" s="85" t="s">
        <v>2186</v>
      </c>
      <c r="B2568" s="88" t="s">
        <v>245</v>
      </c>
      <c r="C2568" s="88" t="s">
        <v>246</v>
      </c>
      <c r="D2568" s="89">
        <v>1000</v>
      </c>
      <c r="F2568" s="98">
        <f t="shared" si="40"/>
        <v>1</v>
      </c>
      <c r="I2568" s="98">
        <v>1</v>
      </c>
    </row>
    <row r="2569" spans="1:9" ht="12.75" hidden="1" outlineLevel="4">
      <c r="A2569" s="85" t="s">
        <v>2187</v>
      </c>
      <c r="B2569" s="88" t="s">
        <v>4693</v>
      </c>
      <c r="C2569" s="88" t="s">
        <v>4694</v>
      </c>
      <c r="D2569" s="89">
        <v>461</v>
      </c>
      <c r="F2569" s="98">
        <f t="shared" si="40"/>
        <v>0.461</v>
      </c>
      <c r="I2569" s="98">
        <v>0.461</v>
      </c>
    </row>
    <row r="2570" spans="1:9" ht="12.75" hidden="1" outlineLevel="4">
      <c r="A2570" s="85" t="s">
        <v>2188</v>
      </c>
      <c r="B2570" s="88" t="s">
        <v>2165</v>
      </c>
      <c r="C2570" s="88" t="s">
        <v>2166</v>
      </c>
      <c r="D2570" s="89">
        <v>-17630</v>
      </c>
      <c r="F2570" s="98">
        <f t="shared" si="40"/>
        <v>-17.63</v>
      </c>
      <c r="I2570" s="98">
        <v>-17.63</v>
      </c>
    </row>
    <row r="2571" spans="1:9" ht="12.75" hidden="1" outlineLevel="3" collapsed="1">
      <c r="A2571" s="85" t="s">
        <v>2398</v>
      </c>
      <c r="B2571" s="90" t="s">
        <v>2189</v>
      </c>
      <c r="C2571" s="90" t="s">
        <v>2190</v>
      </c>
      <c r="D2571" s="91">
        <v>-17454</v>
      </c>
      <c r="F2571" s="98">
        <f t="shared" si="40"/>
        <v>-17.454</v>
      </c>
      <c r="I2571" s="98">
        <v>-17.454</v>
      </c>
    </row>
    <row r="2572" spans="1:9" ht="12.75" hidden="1" outlineLevel="4">
      <c r="A2572" s="85" t="s">
        <v>2191</v>
      </c>
      <c r="B2572" s="88" t="s">
        <v>2483</v>
      </c>
      <c r="C2572" s="88" t="s">
        <v>2484</v>
      </c>
      <c r="D2572" s="89">
        <v>197480</v>
      </c>
      <c r="F2572" s="98">
        <f t="shared" si="40"/>
        <v>197.48</v>
      </c>
      <c r="I2572" s="98">
        <v>197.48</v>
      </c>
    </row>
    <row r="2573" spans="1:9" ht="12.75" hidden="1" outlineLevel="4">
      <c r="A2573" s="85" t="s">
        <v>2192</v>
      </c>
      <c r="B2573" s="88" t="s">
        <v>318</v>
      </c>
      <c r="C2573" s="88" t="s">
        <v>319</v>
      </c>
      <c r="D2573" s="89">
        <v>312</v>
      </c>
      <c r="F2573" s="98">
        <f t="shared" si="40"/>
        <v>0.312</v>
      </c>
      <c r="I2573" s="98">
        <v>0.312</v>
      </c>
    </row>
    <row r="2574" spans="1:9" ht="12.75" hidden="1" outlineLevel="4">
      <c r="A2574" s="85" t="s">
        <v>2193</v>
      </c>
      <c r="B2574" s="88" t="s">
        <v>6159</v>
      </c>
      <c r="C2574" s="88" t="s">
        <v>6160</v>
      </c>
      <c r="D2574" s="89">
        <v>3000</v>
      </c>
      <c r="F2574" s="98">
        <f t="shared" si="40"/>
        <v>3</v>
      </c>
      <c r="I2574" s="98">
        <v>3</v>
      </c>
    </row>
    <row r="2575" spans="1:9" ht="12.75" hidden="1" outlineLevel="4">
      <c r="A2575" s="85" t="s">
        <v>2194</v>
      </c>
      <c r="B2575" s="88" t="s">
        <v>2486</v>
      </c>
      <c r="C2575" s="88" t="s">
        <v>2487</v>
      </c>
      <c r="D2575" s="89">
        <v>39667</v>
      </c>
      <c r="F2575" s="98">
        <f t="shared" si="40"/>
        <v>39.667</v>
      </c>
      <c r="I2575" s="98">
        <v>39.667</v>
      </c>
    </row>
    <row r="2576" spans="1:9" ht="12.75" hidden="1" outlineLevel="4">
      <c r="A2576" s="85" t="s">
        <v>2195</v>
      </c>
      <c r="B2576" s="88" t="s">
        <v>2407</v>
      </c>
      <c r="C2576" s="88" t="s">
        <v>2408</v>
      </c>
      <c r="D2576" s="89">
        <v>-370</v>
      </c>
      <c r="F2576" s="98">
        <f t="shared" si="40"/>
        <v>-0.37</v>
      </c>
      <c r="I2576" s="98">
        <v>-0.37</v>
      </c>
    </row>
    <row r="2577" spans="1:9" ht="12.75" hidden="1" outlineLevel="4">
      <c r="A2577" s="85" t="s">
        <v>2196</v>
      </c>
      <c r="B2577" s="88" t="s">
        <v>2410</v>
      </c>
      <c r="C2577" s="88" t="s">
        <v>2411</v>
      </c>
      <c r="D2577" s="89">
        <v>360</v>
      </c>
      <c r="F2577" s="98">
        <f t="shared" si="40"/>
        <v>0.36</v>
      </c>
      <c r="I2577" s="98">
        <v>0.36</v>
      </c>
    </row>
    <row r="2578" spans="1:9" ht="12.75" hidden="1" outlineLevel="4">
      <c r="A2578" s="85" t="s">
        <v>2197</v>
      </c>
      <c r="B2578" s="88" t="s">
        <v>2413</v>
      </c>
      <c r="C2578" s="88" t="s">
        <v>2414</v>
      </c>
      <c r="D2578" s="89">
        <v>-616</v>
      </c>
      <c r="F2578" s="98">
        <f t="shared" si="40"/>
        <v>-0.616</v>
      </c>
      <c r="I2578" s="98">
        <v>-0.616</v>
      </c>
    </row>
    <row r="2579" spans="1:9" ht="12.75" hidden="1" outlineLevel="4">
      <c r="A2579" s="85" t="s">
        <v>2198</v>
      </c>
      <c r="B2579" s="88" t="s">
        <v>3159</v>
      </c>
      <c r="C2579" s="88" t="s">
        <v>3160</v>
      </c>
      <c r="D2579" s="89">
        <v>65542</v>
      </c>
      <c r="F2579" s="98">
        <f t="shared" si="40"/>
        <v>65.542</v>
      </c>
      <c r="I2579" s="98">
        <v>65.542</v>
      </c>
    </row>
    <row r="2580" spans="1:9" ht="12.75" hidden="1" outlineLevel="4">
      <c r="A2580" s="85" t="s">
        <v>5807</v>
      </c>
      <c r="B2580" s="88" t="s">
        <v>5808</v>
      </c>
      <c r="C2580" s="88" t="s">
        <v>5105</v>
      </c>
      <c r="D2580" s="89">
        <v>2188</v>
      </c>
      <c r="F2580" s="98">
        <f t="shared" si="40"/>
        <v>2.188</v>
      </c>
      <c r="I2580" s="98">
        <v>2.188</v>
      </c>
    </row>
    <row r="2581" spans="1:9" ht="12.75" hidden="1" outlineLevel="4">
      <c r="A2581" s="85" t="s">
        <v>5809</v>
      </c>
      <c r="B2581" s="88" t="s">
        <v>2607</v>
      </c>
      <c r="C2581" s="88" t="s">
        <v>2608</v>
      </c>
      <c r="D2581" s="89">
        <v>2750</v>
      </c>
      <c r="F2581" s="98">
        <f t="shared" si="40"/>
        <v>2.75</v>
      </c>
      <c r="I2581" s="98">
        <v>2.75</v>
      </c>
    </row>
    <row r="2582" spans="1:9" ht="12.75" hidden="1" outlineLevel="4">
      <c r="A2582" s="85" t="s">
        <v>5810</v>
      </c>
      <c r="B2582" s="88" t="s">
        <v>2575</v>
      </c>
      <c r="C2582" s="88" t="s">
        <v>2576</v>
      </c>
      <c r="D2582" s="89">
        <v>6122</v>
      </c>
      <c r="F2582" s="98">
        <f t="shared" si="40"/>
        <v>6.122</v>
      </c>
      <c r="I2582" s="98">
        <v>6.122</v>
      </c>
    </row>
    <row r="2583" spans="1:9" ht="12.75" hidden="1" outlineLevel="4">
      <c r="A2583" s="85" t="s">
        <v>5811</v>
      </c>
      <c r="B2583" s="88" t="s">
        <v>2813</v>
      </c>
      <c r="C2583" s="88" t="s">
        <v>2814</v>
      </c>
      <c r="D2583" s="89">
        <v>2438</v>
      </c>
      <c r="F2583" s="98">
        <f t="shared" si="40"/>
        <v>2.438</v>
      </c>
      <c r="I2583" s="98">
        <v>2.438</v>
      </c>
    </row>
    <row r="2584" spans="1:9" ht="12.75" hidden="1" outlineLevel="4">
      <c r="A2584" s="85" t="s">
        <v>5812</v>
      </c>
      <c r="B2584" s="88" t="s">
        <v>2534</v>
      </c>
      <c r="C2584" s="88" t="s">
        <v>2535</v>
      </c>
      <c r="D2584" s="89">
        <v>51273</v>
      </c>
      <c r="F2584" s="98">
        <f t="shared" si="40"/>
        <v>51.273</v>
      </c>
      <c r="I2584" s="98">
        <v>51.273</v>
      </c>
    </row>
    <row r="2585" spans="1:9" ht="12.75" hidden="1" outlineLevel="4">
      <c r="A2585" s="85" t="s">
        <v>5813</v>
      </c>
      <c r="B2585" s="88" t="s">
        <v>2504</v>
      </c>
      <c r="C2585" s="88" t="s">
        <v>2505</v>
      </c>
      <c r="D2585" s="89">
        <v>144</v>
      </c>
      <c r="F2585" s="98">
        <f t="shared" si="40"/>
        <v>0.144</v>
      </c>
      <c r="I2585" s="98">
        <v>0.144</v>
      </c>
    </row>
    <row r="2586" spans="1:9" ht="12.75" hidden="1" outlineLevel="4">
      <c r="A2586" s="85" t="s">
        <v>5814</v>
      </c>
      <c r="B2586" s="88" t="s">
        <v>2507</v>
      </c>
      <c r="C2586" s="88" t="s">
        <v>2508</v>
      </c>
      <c r="D2586" s="89">
        <v>1701</v>
      </c>
      <c r="F2586" s="98">
        <f t="shared" si="40"/>
        <v>1.701</v>
      </c>
      <c r="I2586" s="98">
        <v>1.701</v>
      </c>
    </row>
    <row r="2587" spans="1:9" ht="12.75" hidden="1" outlineLevel="4">
      <c r="A2587" s="85" t="s">
        <v>5815</v>
      </c>
      <c r="B2587" s="88" t="s">
        <v>2516</v>
      </c>
      <c r="C2587" s="88" t="s">
        <v>2517</v>
      </c>
      <c r="D2587" s="89">
        <v>1387</v>
      </c>
      <c r="F2587" s="98">
        <f t="shared" si="40"/>
        <v>1.387</v>
      </c>
      <c r="I2587" s="98">
        <v>1.387</v>
      </c>
    </row>
    <row r="2588" spans="1:9" ht="12.75" hidden="1" outlineLevel="4">
      <c r="A2588" s="85" t="s">
        <v>5816</v>
      </c>
      <c r="B2588" s="88" t="s">
        <v>2440</v>
      </c>
      <c r="C2588" s="88" t="s">
        <v>2441</v>
      </c>
      <c r="D2588" s="89">
        <v>5374</v>
      </c>
      <c r="F2588" s="98">
        <f t="shared" si="40"/>
        <v>5.374</v>
      </c>
      <c r="I2588" s="98">
        <v>5.374</v>
      </c>
    </row>
    <row r="2589" spans="1:9" ht="12.75" hidden="1" outlineLevel="4">
      <c r="A2589" s="85" t="s">
        <v>5817</v>
      </c>
      <c r="B2589" s="88" t="s">
        <v>4693</v>
      </c>
      <c r="C2589" s="88" t="s">
        <v>4694</v>
      </c>
      <c r="D2589" s="89">
        <v>5403</v>
      </c>
      <c r="F2589" s="98">
        <f t="shared" si="40"/>
        <v>5.403</v>
      </c>
      <c r="I2589" s="98">
        <v>5.403</v>
      </c>
    </row>
    <row r="2590" spans="1:9" ht="12.75" hidden="1" outlineLevel="4">
      <c r="A2590" s="85" t="s">
        <v>5818</v>
      </c>
      <c r="B2590" s="88" t="s">
        <v>2519</v>
      </c>
      <c r="C2590" s="88" t="s">
        <v>2520</v>
      </c>
      <c r="D2590" s="89">
        <v>4667</v>
      </c>
      <c r="F2590" s="98">
        <f t="shared" si="40"/>
        <v>4.667</v>
      </c>
      <c r="I2590" s="98">
        <v>4.667</v>
      </c>
    </row>
    <row r="2591" spans="1:9" ht="12.75" hidden="1" outlineLevel="4">
      <c r="A2591" s="85" t="s">
        <v>5819</v>
      </c>
      <c r="B2591" s="88" t="s">
        <v>5680</v>
      </c>
      <c r="C2591" s="88" t="s">
        <v>5681</v>
      </c>
      <c r="D2591" s="89">
        <v>-15000</v>
      </c>
      <c r="F2591" s="98">
        <f t="shared" si="40"/>
        <v>-15</v>
      </c>
      <c r="I2591" s="98">
        <v>-15</v>
      </c>
    </row>
    <row r="2592" spans="1:9" ht="12.75" hidden="1" outlineLevel="4">
      <c r="A2592" s="85" t="s">
        <v>5820</v>
      </c>
      <c r="B2592" s="88" t="s">
        <v>812</v>
      </c>
      <c r="C2592" s="88" t="s">
        <v>813</v>
      </c>
      <c r="D2592" s="89">
        <v>-49152</v>
      </c>
      <c r="F2592" s="98">
        <f t="shared" si="40"/>
        <v>-49.152</v>
      </c>
      <c r="I2592" s="98">
        <v>-49.152</v>
      </c>
    </row>
    <row r="2593" spans="1:9" ht="12.75" hidden="1" outlineLevel="4">
      <c r="A2593" s="85" t="s">
        <v>5821</v>
      </c>
      <c r="B2593" s="88" t="s">
        <v>5583</v>
      </c>
      <c r="C2593" s="88" t="s">
        <v>5584</v>
      </c>
      <c r="D2593" s="89">
        <v>-44003</v>
      </c>
      <c r="F2593" s="98">
        <f t="shared" si="40"/>
        <v>-44.003</v>
      </c>
      <c r="I2593" s="98">
        <v>-44.003</v>
      </c>
    </row>
    <row r="2594" spans="1:9" ht="12.75" hidden="1" outlineLevel="4">
      <c r="A2594" s="85" t="s">
        <v>5822</v>
      </c>
      <c r="B2594" s="88" t="s">
        <v>5089</v>
      </c>
      <c r="C2594" s="88" t="s">
        <v>5090</v>
      </c>
      <c r="D2594" s="89">
        <v>630</v>
      </c>
      <c r="F2594" s="98">
        <f t="shared" si="40"/>
        <v>0.63</v>
      </c>
      <c r="I2594" s="98">
        <v>0.63</v>
      </c>
    </row>
    <row r="2595" spans="1:9" ht="12.75" hidden="1" outlineLevel="4">
      <c r="A2595" s="85" t="s">
        <v>5823</v>
      </c>
      <c r="B2595" s="88" t="s">
        <v>2404</v>
      </c>
      <c r="C2595" s="88" t="s">
        <v>2405</v>
      </c>
      <c r="D2595" s="89">
        <v>13724</v>
      </c>
      <c r="F2595" s="98">
        <f t="shared" si="40"/>
        <v>13.724</v>
      </c>
      <c r="I2595" s="98">
        <v>13.724</v>
      </c>
    </row>
    <row r="2596" spans="1:9" ht="12.75" hidden="1" outlineLevel="4">
      <c r="A2596" s="85" t="s">
        <v>5824</v>
      </c>
      <c r="B2596" s="88" t="s">
        <v>470</v>
      </c>
      <c r="C2596" s="88" t="s">
        <v>471</v>
      </c>
      <c r="D2596" s="89">
        <v>419</v>
      </c>
      <c r="F2596" s="98">
        <f t="shared" si="40"/>
        <v>0.419</v>
      </c>
      <c r="I2596" s="98">
        <v>0.419</v>
      </c>
    </row>
    <row r="2597" spans="1:9" ht="12.75" hidden="1" outlineLevel="4">
      <c r="A2597" s="85" t="s">
        <v>5825</v>
      </c>
      <c r="B2597" s="88" t="s">
        <v>3156</v>
      </c>
      <c r="C2597" s="88" t="s">
        <v>3157</v>
      </c>
      <c r="D2597" s="89">
        <v>6874</v>
      </c>
      <c r="F2597" s="98">
        <f t="shared" si="40"/>
        <v>6.874</v>
      </c>
      <c r="I2597" s="98">
        <v>6.874</v>
      </c>
    </row>
    <row r="2598" spans="1:9" ht="12.75" hidden="1" outlineLevel="4">
      <c r="A2598" s="85" t="s">
        <v>5826</v>
      </c>
      <c r="B2598" s="88" t="s">
        <v>2393</v>
      </c>
      <c r="C2598" s="88" t="s">
        <v>2394</v>
      </c>
      <c r="D2598" s="89">
        <v>184</v>
      </c>
      <c r="F2598" s="98">
        <f t="shared" si="40"/>
        <v>0.184</v>
      </c>
      <c r="I2598" s="98">
        <v>0.184</v>
      </c>
    </row>
    <row r="2599" spans="1:9" ht="12.75" hidden="1" outlineLevel="4">
      <c r="A2599" s="85" t="s">
        <v>5827</v>
      </c>
      <c r="B2599" s="88" t="s">
        <v>5692</v>
      </c>
      <c r="C2599" s="88" t="s">
        <v>5693</v>
      </c>
      <c r="D2599" s="89">
        <v>1609</v>
      </c>
      <c r="F2599" s="98">
        <f t="shared" si="40"/>
        <v>1.609</v>
      </c>
      <c r="I2599" s="98">
        <v>1.609</v>
      </c>
    </row>
    <row r="2600" spans="1:9" ht="12.75" hidden="1" outlineLevel="4">
      <c r="A2600" s="85" t="s">
        <v>5828</v>
      </c>
      <c r="B2600" s="88" t="s">
        <v>5664</v>
      </c>
      <c r="C2600" s="88" t="s">
        <v>5665</v>
      </c>
      <c r="D2600" s="89">
        <v>9568</v>
      </c>
      <c r="F2600" s="98">
        <f t="shared" si="40"/>
        <v>9.568</v>
      </c>
      <c r="I2600" s="98">
        <v>9.568</v>
      </c>
    </row>
    <row r="2601" spans="1:9" ht="12.75" hidden="1" outlineLevel="4">
      <c r="A2601" s="85" t="s">
        <v>5829</v>
      </c>
      <c r="B2601" s="88" t="s">
        <v>5667</v>
      </c>
      <c r="C2601" s="88" t="s">
        <v>5668</v>
      </c>
      <c r="D2601" s="89">
        <v>209</v>
      </c>
      <c r="F2601" s="98">
        <f t="shared" si="40"/>
        <v>0.209</v>
      </c>
      <c r="I2601" s="98">
        <v>0.209</v>
      </c>
    </row>
    <row r="2602" spans="1:9" ht="12.75" hidden="1" outlineLevel="4">
      <c r="A2602" s="85" t="s">
        <v>5830</v>
      </c>
      <c r="B2602" s="88" t="s">
        <v>2759</v>
      </c>
      <c r="C2602" s="88" t="s">
        <v>2760</v>
      </c>
      <c r="D2602" s="89">
        <v>72</v>
      </c>
      <c r="F2602" s="98">
        <f t="shared" si="40"/>
        <v>0.072</v>
      </c>
      <c r="I2602" s="98">
        <v>0.072</v>
      </c>
    </row>
    <row r="2603" spans="1:9" ht="12.75" hidden="1" outlineLevel="4">
      <c r="A2603" s="85" t="s">
        <v>5831</v>
      </c>
      <c r="B2603" s="88" t="s">
        <v>229</v>
      </c>
      <c r="C2603" s="88" t="s">
        <v>230</v>
      </c>
      <c r="D2603" s="89">
        <v>28212</v>
      </c>
      <c r="F2603" s="98">
        <f t="shared" si="40"/>
        <v>28.212</v>
      </c>
      <c r="I2603" s="98">
        <v>28.212</v>
      </c>
    </row>
    <row r="2604" spans="1:9" ht="12.75" hidden="1" outlineLevel="4">
      <c r="A2604" s="85" t="s">
        <v>5832</v>
      </c>
      <c r="B2604" s="88" t="s">
        <v>2510</v>
      </c>
      <c r="C2604" s="88" t="s">
        <v>2511</v>
      </c>
      <c r="D2604" s="89">
        <v>3245</v>
      </c>
      <c r="F2604" s="98">
        <f t="shared" si="40"/>
        <v>3.245</v>
      </c>
      <c r="I2604" s="98">
        <v>3.245</v>
      </c>
    </row>
    <row r="2605" spans="1:9" ht="12.75" hidden="1" outlineLevel="4">
      <c r="A2605" s="85" t="s">
        <v>5833</v>
      </c>
      <c r="B2605" s="88" t="s">
        <v>2434</v>
      </c>
      <c r="C2605" s="88" t="s">
        <v>2435</v>
      </c>
      <c r="D2605" s="89">
        <v>3654</v>
      </c>
      <c r="F2605" s="98">
        <f t="shared" si="40"/>
        <v>3.654</v>
      </c>
      <c r="I2605" s="98">
        <v>3.654</v>
      </c>
    </row>
    <row r="2606" spans="1:9" ht="12.75" hidden="1" outlineLevel="4">
      <c r="A2606" s="85" t="s">
        <v>5834</v>
      </c>
      <c r="B2606" s="88" t="s">
        <v>2437</v>
      </c>
      <c r="C2606" s="88" t="s">
        <v>2438</v>
      </c>
      <c r="D2606" s="89">
        <v>3191</v>
      </c>
      <c r="F2606" s="98">
        <f t="shared" si="40"/>
        <v>3.191</v>
      </c>
      <c r="I2606" s="98">
        <v>3.191</v>
      </c>
    </row>
    <row r="2607" spans="1:9" ht="12.75" hidden="1" outlineLevel="4">
      <c r="A2607" s="85" t="s">
        <v>5835</v>
      </c>
      <c r="B2607" s="88" t="s">
        <v>2443</v>
      </c>
      <c r="C2607" s="88" t="s">
        <v>4691</v>
      </c>
      <c r="D2607" s="89">
        <v>6534</v>
      </c>
      <c r="F2607" s="98">
        <f t="shared" si="40"/>
        <v>6.534</v>
      </c>
      <c r="I2607" s="98">
        <v>6.534</v>
      </c>
    </row>
    <row r="2608" spans="1:9" ht="12.75" hidden="1" outlineLevel="4">
      <c r="A2608" s="85" t="s">
        <v>5836</v>
      </c>
      <c r="B2608" s="88" t="s">
        <v>4699</v>
      </c>
      <c r="C2608" s="88" t="s">
        <v>4700</v>
      </c>
      <c r="D2608" s="89">
        <v>1141</v>
      </c>
      <c r="F2608" s="98">
        <f t="shared" si="40"/>
        <v>1.141</v>
      </c>
      <c r="I2608" s="98">
        <v>1.141</v>
      </c>
    </row>
    <row r="2609" spans="1:9" ht="12.75" hidden="1" outlineLevel="4">
      <c r="A2609" s="85" t="s">
        <v>5837</v>
      </c>
      <c r="B2609" s="88" t="s">
        <v>2562</v>
      </c>
      <c r="C2609" s="88" t="s">
        <v>2563</v>
      </c>
      <c r="D2609" s="89">
        <v>150</v>
      </c>
      <c r="F2609" s="98">
        <f t="shared" si="40"/>
        <v>0.15</v>
      </c>
      <c r="I2609" s="98">
        <v>0.15</v>
      </c>
    </row>
    <row r="2610" spans="1:9" ht="12.75" hidden="1" outlineLevel="3" collapsed="1">
      <c r="A2610" s="85" t="s">
        <v>2398</v>
      </c>
      <c r="B2610" s="90" t="s">
        <v>5838</v>
      </c>
      <c r="C2610" s="90" t="s">
        <v>5839</v>
      </c>
      <c r="D2610" s="91">
        <v>360083</v>
      </c>
      <c r="F2610" s="98">
        <f t="shared" si="40"/>
        <v>360.083</v>
      </c>
      <c r="I2610" s="98">
        <v>360.083</v>
      </c>
    </row>
    <row r="2611" spans="1:9" ht="12.75" hidden="1" outlineLevel="4">
      <c r="A2611" s="85" t="s">
        <v>5840</v>
      </c>
      <c r="B2611" s="88" t="s">
        <v>5089</v>
      </c>
      <c r="C2611" s="88" t="s">
        <v>5090</v>
      </c>
      <c r="D2611" s="89">
        <v>3859</v>
      </c>
      <c r="F2611" s="98">
        <f t="shared" si="40"/>
        <v>3.859</v>
      </c>
      <c r="I2611" s="98">
        <v>3.859</v>
      </c>
    </row>
    <row r="2612" spans="1:9" ht="12.75" hidden="1" outlineLevel="4">
      <c r="A2612" s="85" t="s">
        <v>5841</v>
      </c>
      <c r="B2612" s="88" t="s">
        <v>2404</v>
      </c>
      <c r="C2612" s="88" t="s">
        <v>2405</v>
      </c>
      <c r="D2612" s="89">
        <v>11832</v>
      </c>
      <c r="F2612" s="98">
        <f t="shared" si="40"/>
        <v>11.832</v>
      </c>
      <c r="I2612" s="98">
        <v>11.832</v>
      </c>
    </row>
    <row r="2613" spans="1:9" ht="12.75" hidden="1" outlineLevel="4">
      <c r="A2613" s="85" t="s">
        <v>5842</v>
      </c>
      <c r="B2613" s="88" t="s">
        <v>3156</v>
      </c>
      <c r="C2613" s="88" t="s">
        <v>3157</v>
      </c>
      <c r="D2613" s="89">
        <v>6600</v>
      </c>
      <c r="F2613" s="98">
        <f t="shared" si="40"/>
        <v>6.6</v>
      </c>
      <c r="I2613" s="98">
        <v>6.6</v>
      </c>
    </row>
    <row r="2614" spans="1:9" ht="12.75" hidden="1" outlineLevel="4">
      <c r="A2614" s="85" t="s">
        <v>5843</v>
      </c>
      <c r="B2614" s="88" t="s">
        <v>2607</v>
      </c>
      <c r="C2614" s="88" t="s">
        <v>2608</v>
      </c>
      <c r="D2614" s="89">
        <v>2342</v>
      </c>
      <c r="F2614" s="98">
        <f t="shared" si="40"/>
        <v>2.342</v>
      </c>
      <c r="I2614" s="98">
        <v>2.342</v>
      </c>
    </row>
    <row r="2615" spans="1:9" ht="12.75" hidden="1" outlineLevel="4">
      <c r="A2615" s="85" t="s">
        <v>5844</v>
      </c>
      <c r="B2615" s="88" t="s">
        <v>5692</v>
      </c>
      <c r="C2615" s="88" t="s">
        <v>5693</v>
      </c>
      <c r="D2615" s="89">
        <v>1650</v>
      </c>
      <c r="F2615" s="98">
        <f t="shared" si="40"/>
        <v>1.65</v>
      </c>
      <c r="I2615" s="98">
        <v>1.65</v>
      </c>
    </row>
    <row r="2616" spans="1:9" ht="12.75" hidden="1" outlineLevel="4">
      <c r="A2616" s="85" t="s">
        <v>5845</v>
      </c>
      <c r="B2616" s="88" t="s">
        <v>5611</v>
      </c>
      <c r="C2616" s="88" t="s">
        <v>5612</v>
      </c>
      <c r="D2616" s="89">
        <v>2659</v>
      </c>
      <c r="F2616" s="98">
        <f t="shared" si="40"/>
        <v>2.659</v>
      </c>
      <c r="I2616" s="98">
        <v>2.659</v>
      </c>
    </row>
    <row r="2617" spans="1:9" ht="12.75" hidden="1" outlineLevel="4">
      <c r="A2617" s="85" t="s">
        <v>5846</v>
      </c>
      <c r="B2617" s="88" t="s">
        <v>229</v>
      </c>
      <c r="C2617" s="88" t="s">
        <v>230</v>
      </c>
      <c r="D2617" s="89">
        <v>7067</v>
      </c>
      <c r="F2617" s="98">
        <f t="shared" si="40"/>
        <v>7.067</v>
      </c>
      <c r="I2617" s="98">
        <v>7.067</v>
      </c>
    </row>
    <row r="2618" spans="1:9" ht="12.75" hidden="1" outlineLevel="4">
      <c r="A2618" s="85" t="s">
        <v>5847</v>
      </c>
      <c r="B2618" s="88" t="s">
        <v>2431</v>
      </c>
      <c r="C2618" s="88" t="s">
        <v>2432</v>
      </c>
      <c r="D2618" s="89">
        <v>1107</v>
      </c>
      <c r="F2618" s="98">
        <f t="shared" si="40"/>
        <v>1.107</v>
      </c>
      <c r="I2618" s="98">
        <v>1.107</v>
      </c>
    </row>
    <row r="2619" spans="1:9" ht="12.75" hidden="1" outlineLevel="4">
      <c r="A2619" s="85" t="s">
        <v>5848</v>
      </c>
      <c r="B2619" s="88" t="s">
        <v>2510</v>
      </c>
      <c r="C2619" s="88" t="s">
        <v>2511</v>
      </c>
      <c r="D2619" s="89">
        <v>2525</v>
      </c>
      <c r="F2619" s="98">
        <f t="shared" si="40"/>
        <v>2.525</v>
      </c>
      <c r="I2619" s="98">
        <v>2.525</v>
      </c>
    </row>
    <row r="2620" spans="1:9" ht="12.75" hidden="1" outlineLevel="4">
      <c r="A2620" s="85" t="s">
        <v>5849</v>
      </c>
      <c r="B2620" s="88" t="s">
        <v>2434</v>
      </c>
      <c r="C2620" s="88" t="s">
        <v>2435</v>
      </c>
      <c r="D2620" s="89">
        <v>2842</v>
      </c>
      <c r="F2620" s="98">
        <f t="shared" si="40"/>
        <v>2.842</v>
      </c>
      <c r="I2620" s="98">
        <v>2.842</v>
      </c>
    </row>
    <row r="2621" spans="1:9" ht="12.75" hidden="1" outlineLevel="4">
      <c r="A2621" s="85" t="s">
        <v>5850</v>
      </c>
      <c r="B2621" s="88" t="s">
        <v>2437</v>
      </c>
      <c r="C2621" s="88" t="s">
        <v>2438</v>
      </c>
      <c r="D2621" s="89">
        <v>2482</v>
      </c>
      <c r="F2621" s="98">
        <f t="shared" si="40"/>
        <v>2.482</v>
      </c>
      <c r="I2621" s="98">
        <v>2.482</v>
      </c>
    </row>
    <row r="2622" spans="1:9" ht="12.75" hidden="1" outlineLevel="4">
      <c r="A2622" s="85" t="s">
        <v>5851</v>
      </c>
      <c r="B2622" s="88" t="s">
        <v>2443</v>
      </c>
      <c r="C2622" s="88" t="s">
        <v>4691</v>
      </c>
      <c r="D2622" s="89">
        <v>5082</v>
      </c>
      <c r="F2622" s="98">
        <f t="shared" si="40"/>
        <v>5.082</v>
      </c>
      <c r="I2622" s="98">
        <v>5.082</v>
      </c>
    </row>
    <row r="2623" spans="1:9" ht="12.75" hidden="1" outlineLevel="4">
      <c r="A2623" s="85" t="s">
        <v>5852</v>
      </c>
      <c r="B2623" s="88" t="s">
        <v>2522</v>
      </c>
      <c r="C2623" s="88" t="s">
        <v>2523</v>
      </c>
      <c r="D2623" s="89">
        <v>3</v>
      </c>
      <c r="F2623" s="98">
        <f t="shared" si="40"/>
        <v>0.003</v>
      </c>
      <c r="I2623" s="98">
        <v>0.003</v>
      </c>
    </row>
    <row r="2624" spans="1:9" ht="12.75" hidden="1" outlineLevel="4">
      <c r="A2624" s="85" t="s">
        <v>5853</v>
      </c>
      <c r="B2624" s="88" t="s">
        <v>4699</v>
      </c>
      <c r="C2624" s="88" t="s">
        <v>4700</v>
      </c>
      <c r="D2624" s="89">
        <v>888</v>
      </c>
      <c r="F2624" s="98">
        <f t="shared" si="40"/>
        <v>0.888</v>
      </c>
      <c r="I2624" s="98">
        <v>0.888</v>
      </c>
    </row>
    <row r="2625" spans="1:9" ht="12.75" hidden="1" outlineLevel="4">
      <c r="A2625" s="85" t="s">
        <v>5854</v>
      </c>
      <c r="B2625" s="88" t="s">
        <v>2483</v>
      </c>
      <c r="C2625" s="88" t="s">
        <v>2484</v>
      </c>
      <c r="D2625" s="89">
        <v>164344</v>
      </c>
      <c r="F2625" s="98">
        <f t="shared" si="40"/>
        <v>164.344</v>
      </c>
      <c r="I2625" s="98">
        <v>164.344</v>
      </c>
    </row>
    <row r="2626" spans="1:9" ht="12.75" hidden="1" outlineLevel="4">
      <c r="A2626" s="85" t="s">
        <v>5855</v>
      </c>
      <c r="B2626" s="88" t="s">
        <v>318</v>
      </c>
      <c r="C2626" s="88" t="s">
        <v>319</v>
      </c>
      <c r="D2626" s="89">
        <v>361</v>
      </c>
      <c r="F2626" s="98">
        <f t="shared" si="40"/>
        <v>0.361</v>
      </c>
      <c r="I2626" s="98">
        <v>0.361</v>
      </c>
    </row>
    <row r="2627" spans="1:9" ht="12.75" hidden="1" outlineLevel="4">
      <c r="A2627" s="85" t="s">
        <v>5856</v>
      </c>
      <c r="B2627" s="88" t="s">
        <v>2486</v>
      </c>
      <c r="C2627" s="88" t="s">
        <v>2487</v>
      </c>
      <c r="D2627" s="89">
        <v>29334</v>
      </c>
      <c r="F2627" s="98">
        <f t="shared" si="40"/>
        <v>29.334</v>
      </c>
      <c r="I2627" s="98">
        <v>29.334</v>
      </c>
    </row>
    <row r="2628" spans="1:9" ht="12.75" hidden="1" outlineLevel="4">
      <c r="A2628" s="85" t="s">
        <v>5857</v>
      </c>
      <c r="B2628" s="88" t="s">
        <v>2407</v>
      </c>
      <c r="C2628" s="88" t="s">
        <v>2408</v>
      </c>
      <c r="D2628" s="89">
        <v>-494</v>
      </c>
      <c r="F2628" s="98">
        <f t="shared" si="40"/>
        <v>-0.494</v>
      </c>
      <c r="I2628" s="98">
        <v>-0.494</v>
      </c>
    </row>
    <row r="2629" spans="1:9" ht="12.75" hidden="1" outlineLevel="4">
      <c r="A2629" s="85" t="s">
        <v>5858</v>
      </c>
      <c r="B2629" s="88" t="s">
        <v>2410</v>
      </c>
      <c r="C2629" s="88" t="s">
        <v>2411</v>
      </c>
      <c r="D2629" s="89">
        <v>402</v>
      </c>
      <c r="F2629" s="98">
        <f t="shared" si="40"/>
        <v>0.402</v>
      </c>
      <c r="I2629" s="98">
        <v>0.402</v>
      </c>
    </row>
    <row r="2630" spans="1:9" ht="12.75" hidden="1" outlineLevel="4">
      <c r="A2630" s="85" t="s">
        <v>5859</v>
      </c>
      <c r="B2630" s="88" t="s">
        <v>2413</v>
      </c>
      <c r="C2630" s="88" t="s">
        <v>2414</v>
      </c>
      <c r="D2630" s="89">
        <v>-755</v>
      </c>
      <c r="F2630" s="98">
        <f aca="true" t="shared" si="41" ref="F2630:F2693">D2630/1000</f>
        <v>-0.755</v>
      </c>
      <c r="I2630" s="98">
        <v>-0.755</v>
      </c>
    </row>
    <row r="2631" spans="1:9" ht="12.75" hidden="1" outlineLevel="4">
      <c r="A2631" s="85" t="s">
        <v>5860</v>
      </c>
      <c r="B2631" s="88" t="s">
        <v>1617</v>
      </c>
      <c r="C2631" s="88" t="s">
        <v>5220</v>
      </c>
      <c r="D2631" s="89">
        <v>25000</v>
      </c>
      <c r="F2631" s="98">
        <f t="shared" si="41"/>
        <v>25</v>
      </c>
      <c r="I2631" s="98">
        <v>25</v>
      </c>
    </row>
    <row r="2632" spans="1:9" ht="12.75" hidden="1" outlineLevel="4">
      <c r="A2632" s="85" t="s">
        <v>5861</v>
      </c>
      <c r="B2632" s="88" t="s">
        <v>3159</v>
      </c>
      <c r="C2632" s="88" t="s">
        <v>3160</v>
      </c>
      <c r="D2632" s="89">
        <v>58403</v>
      </c>
      <c r="F2632" s="98">
        <f t="shared" si="41"/>
        <v>58.403</v>
      </c>
      <c r="I2632" s="98">
        <v>58.403</v>
      </c>
    </row>
    <row r="2633" spans="1:9" ht="12.75" hidden="1" outlineLevel="4">
      <c r="A2633" s="85" t="s">
        <v>5862</v>
      </c>
      <c r="B2633" s="88" t="s">
        <v>2575</v>
      </c>
      <c r="C2633" s="88" t="s">
        <v>2576</v>
      </c>
      <c r="D2633" s="89">
        <v>33003</v>
      </c>
      <c r="F2633" s="98">
        <f t="shared" si="41"/>
        <v>33.003</v>
      </c>
      <c r="I2633" s="98">
        <v>33.003</v>
      </c>
    </row>
    <row r="2634" spans="1:9" ht="12.75" hidden="1" outlineLevel="4">
      <c r="A2634" s="85" t="s">
        <v>5863</v>
      </c>
      <c r="B2634" s="88" t="s">
        <v>5664</v>
      </c>
      <c r="C2634" s="88" t="s">
        <v>5665</v>
      </c>
      <c r="D2634" s="89">
        <v>5929</v>
      </c>
      <c r="F2634" s="98">
        <f t="shared" si="41"/>
        <v>5.929</v>
      </c>
      <c r="I2634" s="98">
        <v>5.929</v>
      </c>
    </row>
    <row r="2635" spans="1:9" ht="12.75" hidden="1" outlineLevel="4">
      <c r="A2635" s="85" t="s">
        <v>5864</v>
      </c>
      <c r="B2635" s="88" t="s">
        <v>2813</v>
      </c>
      <c r="C2635" s="88" t="s">
        <v>2814</v>
      </c>
      <c r="D2635" s="89">
        <v>1044</v>
      </c>
      <c r="F2635" s="98">
        <f t="shared" si="41"/>
        <v>1.044</v>
      </c>
      <c r="I2635" s="98">
        <v>1.044</v>
      </c>
    </row>
    <row r="2636" spans="1:9" ht="12.75" hidden="1" outlineLevel="4">
      <c r="A2636" s="85" t="s">
        <v>5865</v>
      </c>
      <c r="B2636" s="88" t="s">
        <v>2534</v>
      </c>
      <c r="C2636" s="88" t="s">
        <v>2535</v>
      </c>
      <c r="D2636" s="89">
        <v>15397</v>
      </c>
      <c r="F2636" s="98">
        <f t="shared" si="41"/>
        <v>15.397</v>
      </c>
      <c r="I2636" s="98">
        <v>15.397</v>
      </c>
    </row>
    <row r="2637" spans="1:9" ht="12.75" hidden="1" outlineLevel="4">
      <c r="A2637" s="85" t="s">
        <v>5866</v>
      </c>
      <c r="B2637" s="88" t="s">
        <v>2507</v>
      </c>
      <c r="C2637" s="88" t="s">
        <v>2508</v>
      </c>
      <c r="D2637" s="89">
        <v>1323</v>
      </c>
      <c r="F2637" s="98">
        <f t="shared" si="41"/>
        <v>1.323</v>
      </c>
      <c r="I2637" s="98">
        <v>1.323</v>
      </c>
    </row>
    <row r="2638" spans="1:9" ht="12.75" hidden="1" outlineLevel="4">
      <c r="A2638" s="85" t="s">
        <v>5867</v>
      </c>
      <c r="B2638" s="88" t="s">
        <v>2516</v>
      </c>
      <c r="C2638" s="88" t="s">
        <v>2517</v>
      </c>
      <c r="D2638" s="89">
        <v>1079</v>
      </c>
      <c r="F2638" s="98">
        <f t="shared" si="41"/>
        <v>1.079</v>
      </c>
      <c r="I2638" s="98">
        <v>1.079</v>
      </c>
    </row>
    <row r="2639" spans="1:9" ht="12.75" hidden="1" outlineLevel="4">
      <c r="A2639" s="85" t="s">
        <v>5868</v>
      </c>
      <c r="B2639" s="88" t="s">
        <v>2440</v>
      </c>
      <c r="C2639" s="88" t="s">
        <v>2441</v>
      </c>
      <c r="D2639" s="89">
        <v>4180</v>
      </c>
      <c r="F2639" s="98">
        <f t="shared" si="41"/>
        <v>4.18</v>
      </c>
      <c r="I2639" s="98">
        <v>4.18</v>
      </c>
    </row>
    <row r="2640" spans="1:9" ht="12.75" hidden="1" outlineLevel="4">
      <c r="A2640" s="85" t="s">
        <v>5869</v>
      </c>
      <c r="B2640" s="88" t="s">
        <v>4693</v>
      </c>
      <c r="C2640" s="88" t="s">
        <v>4694</v>
      </c>
      <c r="D2640" s="89">
        <v>4840</v>
      </c>
      <c r="F2640" s="98">
        <f t="shared" si="41"/>
        <v>4.84</v>
      </c>
      <c r="I2640" s="98">
        <v>4.84</v>
      </c>
    </row>
    <row r="2641" spans="1:9" ht="12.75" hidden="1" outlineLevel="4">
      <c r="A2641" s="85" t="s">
        <v>5870</v>
      </c>
      <c r="B2641" s="88" t="s">
        <v>5583</v>
      </c>
      <c r="C2641" s="88" t="s">
        <v>5584</v>
      </c>
      <c r="D2641" s="89">
        <v>-53607</v>
      </c>
      <c r="F2641" s="98">
        <f t="shared" si="41"/>
        <v>-53.607</v>
      </c>
      <c r="I2641" s="98">
        <v>-53.607</v>
      </c>
    </row>
    <row r="2642" spans="1:9" ht="12.75" hidden="1" outlineLevel="3" collapsed="1">
      <c r="A2642" s="85" t="s">
        <v>2398</v>
      </c>
      <c r="B2642" s="90" t="s">
        <v>5871</v>
      </c>
      <c r="C2642" s="90" t="s">
        <v>5872</v>
      </c>
      <c r="D2642" s="91">
        <v>340721</v>
      </c>
      <c r="F2642" s="98">
        <f t="shared" si="41"/>
        <v>340.721</v>
      </c>
      <c r="I2642" s="98">
        <v>340.721</v>
      </c>
    </row>
    <row r="2643" spans="1:9" ht="12.75" outlineLevel="2" collapsed="1">
      <c r="A2643" s="85" t="s">
        <v>2401</v>
      </c>
      <c r="B2643" s="90" t="s">
        <v>5873</v>
      </c>
      <c r="C2643" s="90" t="s">
        <v>2213</v>
      </c>
      <c r="D2643" s="91">
        <v>2266642</v>
      </c>
      <c r="F2643" s="98">
        <f t="shared" si="41"/>
        <v>2266.642</v>
      </c>
      <c r="I2643" s="98">
        <v>2266.642</v>
      </c>
    </row>
    <row r="2644" spans="1:9" ht="12.75" hidden="1" outlineLevel="4">
      <c r="A2644" s="85" t="s">
        <v>5874</v>
      </c>
      <c r="B2644" s="88" t="s">
        <v>2404</v>
      </c>
      <c r="C2644" s="88" t="s">
        <v>2405</v>
      </c>
      <c r="D2644" s="89">
        <v>8318</v>
      </c>
      <c r="F2644" s="98">
        <f t="shared" si="41"/>
        <v>8.318</v>
      </c>
      <c r="I2644" s="98">
        <v>8.318</v>
      </c>
    </row>
    <row r="2645" spans="1:9" ht="12.75" hidden="1" outlineLevel="4">
      <c r="A2645" s="85" t="s">
        <v>5875</v>
      </c>
      <c r="B2645" s="88" t="s">
        <v>2407</v>
      </c>
      <c r="C2645" s="88" t="s">
        <v>2408</v>
      </c>
      <c r="D2645" s="89">
        <v>-148</v>
      </c>
      <c r="F2645" s="98">
        <f t="shared" si="41"/>
        <v>-0.148</v>
      </c>
      <c r="I2645" s="98">
        <v>-0.148</v>
      </c>
    </row>
    <row r="2646" spans="1:9" ht="12.75" hidden="1" outlineLevel="4">
      <c r="A2646" s="85" t="s">
        <v>5876</v>
      </c>
      <c r="B2646" s="88" t="s">
        <v>2410</v>
      </c>
      <c r="C2646" s="88" t="s">
        <v>2411</v>
      </c>
      <c r="D2646" s="89">
        <v>492</v>
      </c>
      <c r="F2646" s="98">
        <f t="shared" si="41"/>
        <v>0.492</v>
      </c>
      <c r="I2646" s="98">
        <v>0.492</v>
      </c>
    </row>
    <row r="2647" spans="1:9" ht="12.75" hidden="1" outlineLevel="4">
      <c r="A2647" s="85" t="s">
        <v>5877</v>
      </c>
      <c r="B2647" s="88" t="s">
        <v>592</v>
      </c>
      <c r="C2647" s="88" t="s">
        <v>593</v>
      </c>
      <c r="D2647" s="89">
        <v>2000</v>
      </c>
      <c r="F2647" s="98">
        <f t="shared" si="41"/>
        <v>2</v>
      </c>
      <c r="I2647" s="98">
        <v>2</v>
      </c>
    </row>
    <row r="2648" spans="1:9" ht="12.75" hidden="1" outlineLevel="4">
      <c r="A2648" s="85" t="s">
        <v>5878</v>
      </c>
      <c r="B2648" s="88" t="s">
        <v>2572</v>
      </c>
      <c r="C2648" s="88" t="s">
        <v>2573</v>
      </c>
      <c r="D2648" s="89">
        <v>5900</v>
      </c>
      <c r="F2648" s="98">
        <f t="shared" si="41"/>
        <v>5.9</v>
      </c>
      <c r="I2648" s="98">
        <v>5.9</v>
      </c>
    </row>
    <row r="2649" spans="1:9" ht="12.75" hidden="1" outlineLevel="4">
      <c r="A2649" s="85" t="s">
        <v>5879</v>
      </c>
      <c r="B2649" s="88" t="s">
        <v>616</v>
      </c>
      <c r="C2649" s="88" t="s">
        <v>617</v>
      </c>
      <c r="D2649" s="89">
        <v>7616</v>
      </c>
      <c r="F2649" s="98">
        <f t="shared" si="41"/>
        <v>7.616</v>
      </c>
      <c r="I2649" s="98">
        <v>7.616</v>
      </c>
    </row>
    <row r="2650" spans="1:9" ht="12.75" hidden="1" outlineLevel="4">
      <c r="A2650" s="85" t="s">
        <v>5880</v>
      </c>
      <c r="B2650" s="88" t="s">
        <v>6360</v>
      </c>
      <c r="C2650" s="88" t="s">
        <v>6361</v>
      </c>
      <c r="D2650" s="89">
        <v>2939</v>
      </c>
      <c r="F2650" s="98">
        <f t="shared" si="41"/>
        <v>2.939</v>
      </c>
      <c r="I2650" s="98">
        <v>2.939</v>
      </c>
    </row>
    <row r="2651" spans="1:9" ht="12.75" hidden="1" outlineLevel="4">
      <c r="A2651" s="85" t="s">
        <v>5881</v>
      </c>
      <c r="B2651" s="88" t="s">
        <v>620</v>
      </c>
      <c r="C2651" s="88" t="s">
        <v>5105</v>
      </c>
      <c r="D2651" s="89">
        <v>287155</v>
      </c>
      <c r="F2651" s="98">
        <f t="shared" si="41"/>
        <v>287.155</v>
      </c>
      <c r="I2651" s="98">
        <v>287.155</v>
      </c>
    </row>
    <row r="2652" spans="1:9" ht="12.75" hidden="1" outlineLevel="4">
      <c r="A2652" s="85" t="s">
        <v>5882</v>
      </c>
      <c r="B2652" s="88" t="s">
        <v>5116</v>
      </c>
      <c r="C2652" s="88" t="s">
        <v>5117</v>
      </c>
      <c r="D2652" s="89">
        <v>2571</v>
      </c>
      <c r="F2652" s="98">
        <f t="shared" si="41"/>
        <v>2.571</v>
      </c>
      <c r="I2652" s="98">
        <v>2.571</v>
      </c>
    </row>
    <row r="2653" spans="1:9" ht="12.75" hidden="1" outlineLevel="4">
      <c r="A2653" s="85" t="s">
        <v>5883</v>
      </c>
      <c r="B2653" s="88" t="s">
        <v>2396</v>
      </c>
      <c r="C2653" s="88" t="s">
        <v>2397</v>
      </c>
      <c r="D2653" s="89">
        <v>2500</v>
      </c>
      <c r="F2653" s="98">
        <f t="shared" si="41"/>
        <v>2.5</v>
      </c>
      <c r="I2653" s="98">
        <v>2.5</v>
      </c>
    </row>
    <row r="2654" spans="1:9" ht="12.75" hidden="1" outlineLevel="4">
      <c r="A2654" s="85" t="s">
        <v>5884</v>
      </c>
      <c r="B2654" s="88" t="s">
        <v>5097</v>
      </c>
      <c r="C2654" s="88" t="s">
        <v>5098</v>
      </c>
      <c r="D2654" s="89">
        <v>400</v>
      </c>
      <c r="F2654" s="98">
        <f t="shared" si="41"/>
        <v>0.4</v>
      </c>
      <c r="I2654" s="98">
        <v>0.4</v>
      </c>
    </row>
    <row r="2655" spans="1:9" ht="12.75" hidden="1" outlineLevel="4">
      <c r="A2655" s="85" t="s">
        <v>5885</v>
      </c>
      <c r="B2655" s="88" t="s">
        <v>2501</v>
      </c>
      <c r="C2655" s="88" t="s">
        <v>2502</v>
      </c>
      <c r="D2655" s="89">
        <v>7520</v>
      </c>
      <c r="F2655" s="98">
        <f t="shared" si="41"/>
        <v>7.52</v>
      </c>
      <c r="I2655" s="98">
        <v>7.52</v>
      </c>
    </row>
    <row r="2656" spans="1:9" ht="12.75" hidden="1" outlineLevel="4">
      <c r="A2656" s="85" t="s">
        <v>5886</v>
      </c>
      <c r="B2656" s="88" t="s">
        <v>2759</v>
      </c>
      <c r="C2656" s="88" t="s">
        <v>2760</v>
      </c>
      <c r="D2656" s="89">
        <v>500</v>
      </c>
      <c r="F2656" s="98">
        <f t="shared" si="41"/>
        <v>0.5</v>
      </c>
      <c r="I2656" s="98">
        <v>0.5</v>
      </c>
    </row>
    <row r="2657" spans="1:9" ht="12.75" hidden="1" outlineLevel="4">
      <c r="A2657" s="85" t="s">
        <v>5887</v>
      </c>
      <c r="B2657" s="88" t="s">
        <v>2507</v>
      </c>
      <c r="C2657" s="88" t="s">
        <v>2508</v>
      </c>
      <c r="D2657" s="89">
        <v>945</v>
      </c>
      <c r="F2657" s="98">
        <f t="shared" si="41"/>
        <v>0.945</v>
      </c>
      <c r="I2657" s="98">
        <v>0.945</v>
      </c>
    </row>
    <row r="2658" spans="1:9" ht="12.75" hidden="1" outlineLevel="4">
      <c r="A2658" s="85" t="s">
        <v>5888</v>
      </c>
      <c r="B2658" s="88" t="s">
        <v>2516</v>
      </c>
      <c r="C2658" s="88" t="s">
        <v>2517</v>
      </c>
      <c r="D2658" s="89">
        <v>771</v>
      </c>
      <c r="F2658" s="98">
        <f t="shared" si="41"/>
        <v>0.771</v>
      </c>
      <c r="I2658" s="98">
        <v>0.771</v>
      </c>
    </row>
    <row r="2659" spans="1:9" ht="12.75" hidden="1" outlineLevel="4">
      <c r="A2659" s="85" t="s">
        <v>5889</v>
      </c>
      <c r="B2659" s="88" t="s">
        <v>2519</v>
      </c>
      <c r="C2659" s="88" t="s">
        <v>2520</v>
      </c>
      <c r="D2659" s="89">
        <v>28004</v>
      </c>
      <c r="F2659" s="98">
        <f t="shared" si="41"/>
        <v>28.004</v>
      </c>
      <c r="I2659" s="98">
        <v>28.004</v>
      </c>
    </row>
    <row r="2660" spans="1:9" ht="12.75" hidden="1" outlineLevel="4">
      <c r="A2660" s="85" t="s">
        <v>5890</v>
      </c>
      <c r="B2660" s="88" t="s">
        <v>2522</v>
      </c>
      <c r="C2660" s="88" t="s">
        <v>2523</v>
      </c>
      <c r="D2660" s="89">
        <v>73</v>
      </c>
      <c r="F2660" s="98">
        <f t="shared" si="41"/>
        <v>0.073</v>
      </c>
      <c r="I2660" s="98">
        <v>0.073</v>
      </c>
    </row>
    <row r="2661" spans="1:9" ht="12.75" hidden="1" outlineLevel="4">
      <c r="A2661" s="85" t="s">
        <v>5891</v>
      </c>
      <c r="B2661" s="88" t="s">
        <v>2525</v>
      </c>
      <c r="C2661" s="88" t="s">
        <v>2526</v>
      </c>
      <c r="D2661" s="89">
        <v>5517</v>
      </c>
      <c r="F2661" s="98">
        <f t="shared" si="41"/>
        <v>5.517</v>
      </c>
      <c r="I2661" s="98">
        <v>5.517</v>
      </c>
    </row>
    <row r="2662" spans="1:9" ht="12.75" hidden="1" outlineLevel="4">
      <c r="A2662" s="85" t="s">
        <v>5892</v>
      </c>
      <c r="B2662" s="88" t="s">
        <v>2562</v>
      </c>
      <c r="C2662" s="88" t="s">
        <v>2563</v>
      </c>
      <c r="D2662" s="89">
        <v>1818</v>
      </c>
      <c r="F2662" s="98">
        <f t="shared" si="41"/>
        <v>1.818</v>
      </c>
      <c r="I2662" s="98">
        <v>1.818</v>
      </c>
    </row>
    <row r="2663" spans="1:9" ht="12.75" hidden="1" outlineLevel="4">
      <c r="A2663" s="85" t="s">
        <v>5893</v>
      </c>
      <c r="B2663" s="88" t="s">
        <v>3348</v>
      </c>
      <c r="C2663" s="88" t="s">
        <v>3349</v>
      </c>
      <c r="D2663" s="89">
        <v>2132</v>
      </c>
      <c r="F2663" s="98">
        <f t="shared" si="41"/>
        <v>2.132</v>
      </c>
      <c r="I2663" s="98">
        <v>2.132</v>
      </c>
    </row>
    <row r="2664" spans="1:9" ht="12.75" hidden="1" outlineLevel="4">
      <c r="A2664" s="85" t="s">
        <v>5894</v>
      </c>
      <c r="B2664" s="88" t="s">
        <v>2347</v>
      </c>
      <c r="C2664" s="88" t="s">
        <v>2597</v>
      </c>
      <c r="D2664" s="89">
        <v>-48061</v>
      </c>
      <c r="F2664" s="98">
        <f t="shared" si="41"/>
        <v>-48.061</v>
      </c>
      <c r="I2664" s="98">
        <v>-48.061</v>
      </c>
    </row>
    <row r="2665" spans="1:9" ht="12.75" hidden="1" outlineLevel="4">
      <c r="A2665" s="85" t="s">
        <v>5895</v>
      </c>
      <c r="B2665" s="88" t="s">
        <v>2483</v>
      </c>
      <c r="C2665" s="88" t="s">
        <v>2484</v>
      </c>
      <c r="D2665" s="89">
        <v>109992</v>
      </c>
      <c r="F2665" s="98">
        <f t="shared" si="41"/>
        <v>109.992</v>
      </c>
      <c r="I2665" s="98">
        <v>109.992</v>
      </c>
    </row>
    <row r="2666" spans="1:9" ht="12.75" hidden="1" outlineLevel="4">
      <c r="A2666" s="85" t="s">
        <v>5896</v>
      </c>
      <c r="B2666" s="88" t="s">
        <v>6159</v>
      </c>
      <c r="C2666" s="88" t="s">
        <v>6160</v>
      </c>
      <c r="D2666" s="89">
        <v>500</v>
      </c>
      <c r="F2666" s="98">
        <f t="shared" si="41"/>
        <v>0.5</v>
      </c>
      <c r="I2666" s="98">
        <v>0.5</v>
      </c>
    </row>
    <row r="2667" spans="1:9" ht="12.75" hidden="1" outlineLevel="4">
      <c r="A2667" s="85" t="s">
        <v>5897</v>
      </c>
      <c r="B2667" s="88" t="s">
        <v>2486</v>
      </c>
      <c r="C2667" s="88" t="s">
        <v>2487</v>
      </c>
      <c r="D2667" s="89">
        <v>19622</v>
      </c>
      <c r="F2667" s="98">
        <f t="shared" si="41"/>
        <v>19.622</v>
      </c>
      <c r="I2667" s="98">
        <v>19.622</v>
      </c>
    </row>
    <row r="2668" spans="1:9" ht="12.75" hidden="1" outlineLevel="4">
      <c r="A2668" s="85" t="s">
        <v>5898</v>
      </c>
      <c r="B2668" s="88" t="s">
        <v>2413</v>
      </c>
      <c r="C2668" s="88" t="s">
        <v>2414</v>
      </c>
      <c r="D2668" s="89">
        <v>-1018</v>
      </c>
      <c r="F2668" s="98">
        <f t="shared" si="41"/>
        <v>-1.018</v>
      </c>
      <c r="I2668" s="98">
        <v>-1.018</v>
      </c>
    </row>
    <row r="2669" spans="1:9" ht="12.75" hidden="1" outlineLevel="4">
      <c r="A2669" s="85" t="s">
        <v>5899</v>
      </c>
      <c r="B2669" s="88" t="s">
        <v>5206</v>
      </c>
      <c r="C2669" s="88" t="s">
        <v>5207</v>
      </c>
      <c r="D2669" s="89">
        <v>4118</v>
      </c>
      <c r="F2669" s="98">
        <f t="shared" si="41"/>
        <v>4.118</v>
      </c>
      <c r="I2669" s="98">
        <v>4.118</v>
      </c>
    </row>
    <row r="2670" spans="1:9" ht="12.75" hidden="1" outlineLevel="4">
      <c r="A2670" s="85" t="s">
        <v>5900</v>
      </c>
      <c r="B2670" s="88" t="s">
        <v>683</v>
      </c>
      <c r="C2670" s="88" t="s">
        <v>636</v>
      </c>
      <c r="D2670" s="89">
        <v>8915</v>
      </c>
      <c r="F2670" s="98">
        <f t="shared" si="41"/>
        <v>8.915</v>
      </c>
      <c r="I2670" s="98">
        <v>8.915</v>
      </c>
    </row>
    <row r="2671" spans="1:9" ht="12.75" hidden="1" outlineLevel="4">
      <c r="A2671" s="85" t="s">
        <v>5901</v>
      </c>
      <c r="B2671" s="88" t="s">
        <v>2645</v>
      </c>
      <c r="C2671" s="88" t="s">
        <v>2646</v>
      </c>
      <c r="D2671" s="89">
        <v>9000</v>
      </c>
      <c r="F2671" s="98">
        <f t="shared" si="41"/>
        <v>9</v>
      </c>
      <c r="I2671" s="98">
        <v>9</v>
      </c>
    </row>
    <row r="2672" spans="1:9" ht="12.75" hidden="1" outlineLevel="4">
      <c r="A2672" s="85" t="s">
        <v>5902</v>
      </c>
      <c r="B2672" s="88" t="s">
        <v>3159</v>
      </c>
      <c r="C2672" s="88" t="s">
        <v>3160</v>
      </c>
      <c r="D2672" s="89">
        <v>4577</v>
      </c>
      <c r="F2672" s="98">
        <f t="shared" si="41"/>
        <v>4.577</v>
      </c>
      <c r="I2672" s="98">
        <v>4.577</v>
      </c>
    </row>
    <row r="2673" spans="1:9" ht="12.75" hidden="1" outlineLevel="4">
      <c r="A2673" s="85" t="s">
        <v>5903</v>
      </c>
      <c r="B2673" s="88" t="s">
        <v>2416</v>
      </c>
      <c r="C2673" s="88" t="s">
        <v>2417</v>
      </c>
      <c r="D2673" s="89">
        <v>300</v>
      </c>
      <c r="F2673" s="98">
        <f t="shared" si="41"/>
        <v>0.3</v>
      </c>
      <c r="I2673" s="98">
        <v>0.3</v>
      </c>
    </row>
    <row r="2674" spans="1:9" ht="12.75" hidden="1" outlineLevel="4">
      <c r="A2674" s="85" t="s">
        <v>5904</v>
      </c>
      <c r="B2674" s="88" t="s">
        <v>2393</v>
      </c>
      <c r="C2674" s="88" t="s">
        <v>2394</v>
      </c>
      <c r="D2674" s="89">
        <v>500</v>
      </c>
      <c r="F2674" s="98">
        <f t="shared" si="41"/>
        <v>0.5</v>
      </c>
      <c r="I2674" s="98">
        <v>0.5</v>
      </c>
    </row>
    <row r="2675" spans="1:9" ht="12.75" hidden="1" outlineLevel="4">
      <c r="A2675" s="85" t="s">
        <v>5905</v>
      </c>
      <c r="B2675" s="88" t="s">
        <v>2690</v>
      </c>
      <c r="C2675" s="88" t="s">
        <v>2691</v>
      </c>
      <c r="D2675" s="89">
        <v>1997</v>
      </c>
      <c r="F2675" s="98">
        <f t="shared" si="41"/>
        <v>1.997</v>
      </c>
      <c r="I2675" s="98">
        <v>1.997</v>
      </c>
    </row>
    <row r="2676" spans="1:9" ht="12.75" hidden="1" outlineLevel="4">
      <c r="A2676" s="85" t="s">
        <v>105</v>
      </c>
      <c r="B2676" s="88" t="s">
        <v>2534</v>
      </c>
      <c r="C2676" s="88" t="s">
        <v>2535</v>
      </c>
      <c r="D2676" s="89">
        <v>47132</v>
      </c>
      <c r="F2676" s="98">
        <f t="shared" si="41"/>
        <v>47.132</v>
      </c>
      <c r="I2676" s="98">
        <v>47.132</v>
      </c>
    </row>
    <row r="2677" spans="1:9" ht="12.75" hidden="1" outlineLevel="4">
      <c r="A2677" s="85" t="s">
        <v>106</v>
      </c>
      <c r="B2677" s="88" t="s">
        <v>2504</v>
      </c>
      <c r="C2677" s="88" t="s">
        <v>2505</v>
      </c>
      <c r="D2677" s="89">
        <v>8100</v>
      </c>
      <c r="F2677" s="98">
        <f t="shared" si="41"/>
        <v>8.1</v>
      </c>
      <c r="I2677" s="98">
        <v>8.1</v>
      </c>
    </row>
    <row r="2678" spans="1:9" ht="12.75" hidden="1" outlineLevel="4">
      <c r="A2678" s="85" t="s">
        <v>107</v>
      </c>
      <c r="B2678" s="88" t="s">
        <v>2428</v>
      </c>
      <c r="C2678" s="88" t="s">
        <v>2429</v>
      </c>
      <c r="D2678" s="89">
        <v>1487</v>
      </c>
      <c r="F2678" s="98">
        <f t="shared" si="41"/>
        <v>1.487</v>
      </c>
      <c r="I2678" s="98">
        <v>1.487</v>
      </c>
    </row>
    <row r="2679" spans="1:9" ht="12.75" hidden="1" outlineLevel="4">
      <c r="A2679" s="85" t="s">
        <v>108</v>
      </c>
      <c r="B2679" s="88" t="s">
        <v>2510</v>
      </c>
      <c r="C2679" s="88" t="s">
        <v>2511</v>
      </c>
      <c r="D2679" s="89">
        <v>1802</v>
      </c>
      <c r="F2679" s="98">
        <f t="shared" si="41"/>
        <v>1.802</v>
      </c>
      <c r="I2679" s="98">
        <v>1.802</v>
      </c>
    </row>
    <row r="2680" spans="1:9" ht="12.75" hidden="1" outlineLevel="4">
      <c r="A2680" s="85" t="s">
        <v>109</v>
      </c>
      <c r="B2680" s="88" t="s">
        <v>2434</v>
      </c>
      <c r="C2680" s="88" t="s">
        <v>2435</v>
      </c>
      <c r="D2680" s="89">
        <v>2030</v>
      </c>
      <c r="F2680" s="98">
        <f t="shared" si="41"/>
        <v>2.03</v>
      </c>
      <c r="I2680" s="98">
        <v>2.03</v>
      </c>
    </row>
    <row r="2681" spans="1:9" ht="12.75" hidden="1" outlineLevel="4">
      <c r="A2681" s="85" t="s">
        <v>110</v>
      </c>
      <c r="B2681" s="88" t="s">
        <v>2437</v>
      </c>
      <c r="C2681" s="88" t="s">
        <v>2438</v>
      </c>
      <c r="D2681" s="89">
        <v>1773</v>
      </c>
      <c r="F2681" s="98">
        <f t="shared" si="41"/>
        <v>1.773</v>
      </c>
      <c r="I2681" s="98">
        <v>1.773</v>
      </c>
    </row>
    <row r="2682" spans="1:9" ht="12.75" hidden="1" outlineLevel="4">
      <c r="A2682" s="85" t="s">
        <v>111</v>
      </c>
      <c r="B2682" s="88" t="s">
        <v>2440</v>
      </c>
      <c r="C2682" s="88" t="s">
        <v>2441</v>
      </c>
      <c r="D2682" s="89">
        <v>2985</v>
      </c>
      <c r="F2682" s="98">
        <f t="shared" si="41"/>
        <v>2.985</v>
      </c>
      <c r="I2682" s="98">
        <v>2.985</v>
      </c>
    </row>
    <row r="2683" spans="1:9" ht="12.75" hidden="1" outlineLevel="4">
      <c r="A2683" s="85" t="s">
        <v>112</v>
      </c>
      <c r="B2683" s="88" t="s">
        <v>2443</v>
      </c>
      <c r="C2683" s="88" t="s">
        <v>4691</v>
      </c>
      <c r="D2683" s="89">
        <v>3630</v>
      </c>
      <c r="F2683" s="98">
        <f t="shared" si="41"/>
        <v>3.63</v>
      </c>
      <c r="I2683" s="98">
        <v>3.63</v>
      </c>
    </row>
    <row r="2684" spans="1:9" ht="12.75" hidden="1" outlineLevel="4">
      <c r="A2684" s="85" t="s">
        <v>113</v>
      </c>
      <c r="B2684" s="88" t="s">
        <v>3338</v>
      </c>
      <c r="C2684" s="88" t="s">
        <v>3339</v>
      </c>
      <c r="D2684" s="89">
        <v>26874</v>
      </c>
      <c r="F2684" s="98">
        <f t="shared" si="41"/>
        <v>26.874</v>
      </c>
      <c r="I2684" s="98">
        <v>26.874</v>
      </c>
    </row>
    <row r="2685" spans="1:9" ht="12.75" hidden="1" outlineLevel="4">
      <c r="A2685" s="85" t="s">
        <v>114</v>
      </c>
      <c r="B2685" s="88" t="s">
        <v>4693</v>
      </c>
      <c r="C2685" s="88" t="s">
        <v>4694</v>
      </c>
      <c r="D2685" s="89">
        <v>12588</v>
      </c>
      <c r="F2685" s="98">
        <f t="shared" si="41"/>
        <v>12.588</v>
      </c>
      <c r="I2685" s="98">
        <v>12.588</v>
      </c>
    </row>
    <row r="2686" spans="1:9" ht="12.75" hidden="1" outlineLevel="4">
      <c r="A2686" s="85" t="s">
        <v>115</v>
      </c>
      <c r="B2686" s="88" t="s">
        <v>4699</v>
      </c>
      <c r="C2686" s="88" t="s">
        <v>4700</v>
      </c>
      <c r="D2686" s="89">
        <v>634</v>
      </c>
      <c r="F2686" s="98">
        <f t="shared" si="41"/>
        <v>0.634</v>
      </c>
      <c r="I2686" s="98">
        <v>0.634</v>
      </c>
    </row>
    <row r="2687" spans="1:9" ht="12.75" hidden="1" outlineLevel="4">
      <c r="A2687" s="85" t="s">
        <v>116</v>
      </c>
      <c r="B2687" s="88" t="s">
        <v>4702</v>
      </c>
      <c r="C2687" s="88" t="s">
        <v>4703</v>
      </c>
      <c r="D2687" s="89">
        <v>1802</v>
      </c>
      <c r="F2687" s="98">
        <f t="shared" si="41"/>
        <v>1.802</v>
      </c>
      <c r="I2687" s="98">
        <v>1.802</v>
      </c>
    </row>
    <row r="2688" spans="1:9" ht="12.75" hidden="1" outlineLevel="4">
      <c r="A2688" s="85" t="s">
        <v>117</v>
      </c>
      <c r="B2688" s="88" t="s">
        <v>3345</v>
      </c>
      <c r="C2688" s="88" t="s">
        <v>3346</v>
      </c>
      <c r="D2688" s="89">
        <v>608</v>
      </c>
      <c r="F2688" s="98">
        <f t="shared" si="41"/>
        <v>0.608</v>
      </c>
      <c r="I2688" s="98">
        <v>0.608</v>
      </c>
    </row>
    <row r="2689" spans="1:9" ht="12.75" hidden="1" outlineLevel="4">
      <c r="A2689" s="85" t="s">
        <v>118</v>
      </c>
      <c r="B2689" s="88" t="s">
        <v>366</v>
      </c>
      <c r="C2689" s="88" t="s">
        <v>3093</v>
      </c>
      <c r="D2689" s="89">
        <v>-161080</v>
      </c>
      <c r="F2689" s="98">
        <f t="shared" si="41"/>
        <v>-161.08</v>
      </c>
      <c r="I2689" s="98">
        <v>-161.08</v>
      </c>
    </row>
    <row r="2690" spans="1:9" ht="12.75" hidden="1" outlineLevel="3" collapsed="1">
      <c r="A2690" s="85" t="s">
        <v>2398</v>
      </c>
      <c r="B2690" s="90" t="s">
        <v>119</v>
      </c>
      <c r="C2690" s="90" t="s">
        <v>2214</v>
      </c>
      <c r="D2690" s="91">
        <v>427830</v>
      </c>
      <c r="F2690" s="98">
        <f t="shared" si="41"/>
        <v>427.83</v>
      </c>
      <c r="I2690" s="98">
        <v>427.83</v>
      </c>
    </row>
    <row r="2691" spans="1:9" ht="12.75" hidden="1" outlineLevel="4">
      <c r="A2691" s="85" t="s">
        <v>120</v>
      </c>
      <c r="B2691" s="88" t="s">
        <v>2413</v>
      </c>
      <c r="C2691" s="88" t="s">
        <v>2414</v>
      </c>
      <c r="D2691" s="89">
        <v>-71</v>
      </c>
      <c r="F2691" s="98">
        <f t="shared" si="41"/>
        <v>-0.071</v>
      </c>
      <c r="I2691" s="98">
        <v>-0.071</v>
      </c>
    </row>
    <row r="2692" spans="1:9" ht="12.75" hidden="1" outlineLevel="3" collapsed="1">
      <c r="A2692" s="85" t="s">
        <v>2398</v>
      </c>
      <c r="B2692" s="90" t="s">
        <v>121</v>
      </c>
      <c r="C2692" s="90" t="s">
        <v>122</v>
      </c>
      <c r="D2692" s="91">
        <v>-71</v>
      </c>
      <c r="F2692" s="98">
        <f t="shared" si="41"/>
        <v>-0.071</v>
      </c>
      <c r="I2692" s="98">
        <v>-0.071</v>
      </c>
    </row>
    <row r="2693" spans="1:9" ht="12.75" outlineLevel="2" collapsed="1">
      <c r="A2693" s="85" t="s">
        <v>2401</v>
      </c>
      <c r="B2693" s="90" t="s">
        <v>123</v>
      </c>
      <c r="C2693" s="90" t="s">
        <v>2384</v>
      </c>
      <c r="D2693" s="91">
        <v>427759</v>
      </c>
      <c r="F2693" s="98">
        <f t="shared" si="41"/>
        <v>427.759</v>
      </c>
      <c r="I2693" s="98">
        <v>427.759</v>
      </c>
    </row>
    <row r="2694" spans="1:9" s="94" customFormat="1" ht="12.75" outlineLevel="1">
      <c r="A2694" s="85" t="s">
        <v>766</v>
      </c>
      <c r="B2694" s="92" t="s">
        <v>5930</v>
      </c>
      <c r="C2694" s="92" t="s">
        <v>4259</v>
      </c>
      <c r="D2694" s="93">
        <v>5262225</v>
      </c>
      <c r="F2694" s="98">
        <f aca="true" t="shared" si="42" ref="F2694:F2757">D2694/1000</f>
        <v>5262.225</v>
      </c>
      <c r="H2694" s="94" t="s">
        <v>4917</v>
      </c>
      <c r="I2694" s="98">
        <v>5262.225</v>
      </c>
    </row>
    <row r="2695" spans="1:9" ht="12.75" hidden="1" outlineLevel="4">
      <c r="A2695" s="85" t="s">
        <v>124</v>
      </c>
      <c r="B2695" s="88" t="s">
        <v>125</v>
      </c>
      <c r="C2695" s="88" t="s">
        <v>126</v>
      </c>
      <c r="D2695" s="89">
        <v>43283</v>
      </c>
      <c r="F2695" s="98">
        <f t="shared" si="42"/>
        <v>43.283</v>
      </c>
      <c r="I2695" s="98">
        <v>43.283</v>
      </c>
    </row>
    <row r="2696" spans="1:9" ht="12.75" hidden="1" outlineLevel="4">
      <c r="A2696" s="85" t="s">
        <v>127</v>
      </c>
      <c r="B2696" s="88" t="s">
        <v>4693</v>
      </c>
      <c r="C2696" s="88" t="s">
        <v>4694</v>
      </c>
      <c r="D2696" s="89">
        <v>2895</v>
      </c>
      <c r="F2696" s="98">
        <f t="shared" si="42"/>
        <v>2.895</v>
      </c>
      <c r="I2696" s="98">
        <v>2.895</v>
      </c>
    </row>
    <row r="2697" spans="1:9" ht="12.75" hidden="1" outlineLevel="4">
      <c r="A2697" s="85" t="s">
        <v>128</v>
      </c>
      <c r="B2697" s="88" t="s">
        <v>129</v>
      </c>
      <c r="C2697" s="88" t="s">
        <v>130</v>
      </c>
      <c r="D2697" s="89">
        <v>-73690</v>
      </c>
      <c r="F2697" s="98">
        <f t="shared" si="42"/>
        <v>-73.69</v>
      </c>
      <c r="I2697" s="98">
        <v>-73.69</v>
      </c>
    </row>
    <row r="2698" spans="1:9" ht="12.75" hidden="1" outlineLevel="4">
      <c r="A2698" s="85" t="s">
        <v>131</v>
      </c>
      <c r="B2698" s="88" t="s">
        <v>132</v>
      </c>
      <c r="C2698" s="88" t="s">
        <v>133</v>
      </c>
      <c r="D2698" s="89">
        <v>18985</v>
      </c>
      <c r="F2698" s="98">
        <f t="shared" si="42"/>
        <v>18.985</v>
      </c>
      <c r="I2698" s="98">
        <v>18.985</v>
      </c>
    </row>
    <row r="2699" spans="1:9" ht="12.75" hidden="1" outlineLevel="3" collapsed="1">
      <c r="A2699" s="85" t="s">
        <v>2398</v>
      </c>
      <c r="B2699" s="90" t="s">
        <v>134</v>
      </c>
      <c r="C2699" s="90" t="s">
        <v>135</v>
      </c>
      <c r="D2699" s="91">
        <v>-8527</v>
      </c>
      <c r="F2699" s="98">
        <f t="shared" si="42"/>
        <v>-8.527</v>
      </c>
      <c r="I2699" s="98">
        <v>-8.527</v>
      </c>
    </row>
    <row r="2700" spans="1:9" ht="12.75" hidden="1" outlineLevel="4">
      <c r="A2700" s="85" t="s">
        <v>136</v>
      </c>
      <c r="B2700" s="88" t="s">
        <v>2483</v>
      </c>
      <c r="C2700" s="88" t="s">
        <v>2484</v>
      </c>
      <c r="D2700" s="89">
        <v>584086</v>
      </c>
      <c r="F2700" s="98">
        <f t="shared" si="42"/>
        <v>584.086</v>
      </c>
      <c r="I2700" s="98">
        <v>584.086</v>
      </c>
    </row>
    <row r="2701" spans="1:9" ht="12.75" hidden="1" outlineLevel="4">
      <c r="A2701" s="85" t="s">
        <v>137</v>
      </c>
      <c r="B2701" s="88" t="s">
        <v>6159</v>
      </c>
      <c r="C2701" s="88" t="s">
        <v>6160</v>
      </c>
      <c r="D2701" s="89">
        <v>8481</v>
      </c>
      <c r="F2701" s="98">
        <f t="shared" si="42"/>
        <v>8.481</v>
      </c>
      <c r="I2701" s="98">
        <v>8.481</v>
      </c>
    </row>
    <row r="2702" spans="1:9" ht="12.75" hidden="1" outlineLevel="4">
      <c r="A2702" s="85" t="s">
        <v>138</v>
      </c>
      <c r="B2702" s="88" t="s">
        <v>2486</v>
      </c>
      <c r="C2702" s="88" t="s">
        <v>2487</v>
      </c>
      <c r="D2702" s="89">
        <v>119600</v>
      </c>
      <c r="F2702" s="98">
        <f t="shared" si="42"/>
        <v>119.6</v>
      </c>
      <c r="I2702" s="98">
        <v>119.6</v>
      </c>
    </row>
    <row r="2703" spans="1:9" ht="12.75" hidden="1" outlineLevel="4">
      <c r="A2703" s="85" t="s">
        <v>139</v>
      </c>
      <c r="B2703" s="88" t="s">
        <v>2413</v>
      </c>
      <c r="C2703" s="88" t="s">
        <v>2414</v>
      </c>
      <c r="D2703" s="89">
        <v>-1487</v>
      </c>
      <c r="F2703" s="98">
        <f t="shared" si="42"/>
        <v>-1.487</v>
      </c>
      <c r="I2703" s="98">
        <v>-1.487</v>
      </c>
    </row>
    <row r="2704" spans="1:9" ht="12.75" hidden="1" outlineLevel="4">
      <c r="A2704" s="85" t="s">
        <v>140</v>
      </c>
      <c r="B2704" s="88" t="s">
        <v>2416</v>
      </c>
      <c r="C2704" s="88" t="s">
        <v>2417</v>
      </c>
      <c r="D2704" s="89">
        <v>35204</v>
      </c>
      <c r="F2704" s="98">
        <f t="shared" si="42"/>
        <v>35.204</v>
      </c>
      <c r="I2704" s="98">
        <v>35.204</v>
      </c>
    </row>
    <row r="2705" spans="1:9" ht="12.75" hidden="1" outlineLevel="4">
      <c r="A2705" s="85" t="s">
        <v>141</v>
      </c>
      <c r="B2705" s="88" t="s">
        <v>2504</v>
      </c>
      <c r="C2705" s="88" t="s">
        <v>2505</v>
      </c>
      <c r="D2705" s="89">
        <v>3422</v>
      </c>
      <c r="F2705" s="98">
        <f t="shared" si="42"/>
        <v>3.422</v>
      </c>
      <c r="I2705" s="98">
        <v>3.422</v>
      </c>
    </row>
    <row r="2706" spans="1:9" ht="12.75" hidden="1" outlineLevel="4">
      <c r="A2706" s="85" t="s">
        <v>142</v>
      </c>
      <c r="B2706" s="88" t="s">
        <v>2510</v>
      </c>
      <c r="C2706" s="88" t="s">
        <v>2511</v>
      </c>
      <c r="D2706" s="89">
        <v>6131</v>
      </c>
      <c r="F2706" s="98">
        <f t="shared" si="42"/>
        <v>6.131</v>
      </c>
      <c r="I2706" s="98">
        <v>6.131</v>
      </c>
    </row>
    <row r="2707" spans="1:9" ht="12.75" hidden="1" outlineLevel="4">
      <c r="A2707" s="85" t="s">
        <v>143</v>
      </c>
      <c r="B2707" s="88" t="s">
        <v>2434</v>
      </c>
      <c r="C2707" s="88" t="s">
        <v>2435</v>
      </c>
      <c r="D2707" s="89">
        <v>6902</v>
      </c>
      <c r="F2707" s="98">
        <f t="shared" si="42"/>
        <v>6.902</v>
      </c>
      <c r="I2707" s="98">
        <v>6.902</v>
      </c>
    </row>
    <row r="2708" spans="1:9" ht="12.75" hidden="1" outlineLevel="4">
      <c r="A2708" s="85" t="s">
        <v>144</v>
      </c>
      <c r="B2708" s="88" t="s">
        <v>2437</v>
      </c>
      <c r="C2708" s="88" t="s">
        <v>2438</v>
      </c>
      <c r="D2708" s="89">
        <v>6028</v>
      </c>
      <c r="F2708" s="98">
        <f t="shared" si="42"/>
        <v>6.028</v>
      </c>
      <c r="I2708" s="98">
        <v>6.028</v>
      </c>
    </row>
    <row r="2709" spans="1:9" ht="12.75" hidden="1" outlineLevel="4">
      <c r="A2709" s="85" t="s">
        <v>145</v>
      </c>
      <c r="B2709" s="88" t="s">
        <v>2443</v>
      </c>
      <c r="C2709" s="88" t="s">
        <v>4691</v>
      </c>
      <c r="D2709" s="89">
        <v>12342</v>
      </c>
      <c r="F2709" s="98">
        <f t="shared" si="42"/>
        <v>12.342</v>
      </c>
      <c r="I2709" s="98">
        <v>12.342</v>
      </c>
    </row>
    <row r="2710" spans="1:9" ht="12.75" hidden="1" outlineLevel="4">
      <c r="A2710" s="85" t="s">
        <v>146</v>
      </c>
      <c r="B2710" s="88" t="s">
        <v>5089</v>
      </c>
      <c r="C2710" s="88" t="s">
        <v>5090</v>
      </c>
      <c r="D2710" s="89">
        <v>8500</v>
      </c>
      <c r="F2710" s="98">
        <f t="shared" si="42"/>
        <v>8.5</v>
      </c>
      <c r="I2710" s="98">
        <v>8.5</v>
      </c>
    </row>
    <row r="2711" spans="1:9" ht="12.75" hidden="1" outlineLevel="4">
      <c r="A2711" s="85" t="s">
        <v>147</v>
      </c>
      <c r="B2711" s="88" t="s">
        <v>2404</v>
      </c>
      <c r="C2711" s="88" t="s">
        <v>2405</v>
      </c>
      <c r="D2711" s="89">
        <v>47082</v>
      </c>
      <c r="F2711" s="98">
        <f t="shared" si="42"/>
        <v>47.082</v>
      </c>
      <c r="I2711" s="98">
        <v>47.082</v>
      </c>
    </row>
    <row r="2712" spans="1:9" ht="12.75" hidden="1" outlineLevel="4">
      <c r="A2712" s="85" t="s">
        <v>148</v>
      </c>
      <c r="B2712" s="88" t="s">
        <v>2410</v>
      </c>
      <c r="C2712" s="88" t="s">
        <v>2411</v>
      </c>
      <c r="D2712" s="89">
        <v>632</v>
      </c>
      <c r="F2712" s="98">
        <f t="shared" si="42"/>
        <v>0.632</v>
      </c>
      <c r="I2712" s="98">
        <v>0.632</v>
      </c>
    </row>
    <row r="2713" spans="1:9" ht="12.75" hidden="1" outlineLevel="4">
      <c r="A2713" s="85" t="s">
        <v>149</v>
      </c>
      <c r="B2713" s="88" t="s">
        <v>3156</v>
      </c>
      <c r="C2713" s="88" t="s">
        <v>3157</v>
      </c>
      <c r="D2713" s="89">
        <v>5000</v>
      </c>
      <c r="F2713" s="98">
        <f t="shared" si="42"/>
        <v>5</v>
      </c>
      <c r="I2713" s="98">
        <v>5</v>
      </c>
    </row>
    <row r="2714" spans="1:9" ht="12.75" hidden="1" outlineLevel="4">
      <c r="A2714" s="85" t="s">
        <v>150</v>
      </c>
      <c r="B2714" s="88" t="s">
        <v>2507</v>
      </c>
      <c r="C2714" s="88" t="s">
        <v>2508</v>
      </c>
      <c r="D2714" s="89">
        <v>3214</v>
      </c>
      <c r="F2714" s="98">
        <f t="shared" si="42"/>
        <v>3.214</v>
      </c>
      <c r="I2714" s="98">
        <v>3.214</v>
      </c>
    </row>
    <row r="2715" spans="1:9" ht="12.75" hidden="1" outlineLevel="4">
      <c r="A2715" s="85" t="s">
        <v>151</v>
      </c>
      <c r="B2715" s="88" t="s">
        <v>2516</v>
      </c>
      <c r="C2715" s="88" t="s">
        <v>2517</v>
      </c>
      <c r="D2715" s="89">
        <v>2620</v>
      </c>
      <c r="F2715" s="98">
        <f t="shared" si="42"/>
        <v>2.62</v>
      </c>
      <c r="I2715" s="98">
        <v>2.62</v>
      </c>
    </row>
    <row r="2716" spans="1:9" ht="12.75" hidden="1" outlineLevel="4">
      <c r="A2716" s="85" t="s">
        <v>152</v>
      </c>
      <c r="B2716" s="88" t="s">
        <v>2440</v>
      </c>
      <c r="C2716" s="88" t="s">
        <v>2441</v>
      </c>
      <c r="D2716" s="89">
        <v>10149</v>
      </c>
      <c r="F2716" s="98">
        <f t="shared" si="42"/>
        <v>10.149</v>
      </c>
      <c r="I2716" s="98">
        <v>10.149</v>
      </c>
    </row>
    <row r="2717" spans="1:9" ht="12.75" hidden="1" outlineLevel="4">
      <c r="A2717" s="85" t="s">
        <v>153</v>
      </c>
      <c r="B2717" s="88" t="s">
        <v>4693</v>
      </c>
      <c r="C2717" s="88" t="s">
        <v>4694</v>
      </c>
      <c r="D2717" s="89">
        <v>3491</v>
      </c>
      <c r="F2717" s="98">
        <f t="shared" si="42"/>
        <v>3.491</v>
      </c>
      <c r="I2717" s="98">
        <v>3.491</v>
      </c>
    </row>
    <row r="2718" spans="1:9" ht="12.75" hidden="1" outlineLevel="4">
      <c r="A2718" s="85" t="s">
        <v>154</v>
      </c>
      <c r="B2718" s="88" t="s">
        <v>4699</v>
      </c>
      <c r="C2718" s="88" t="s">
        <v>4700</v>
      </c>
      <c r="D2718" s="89">
        <v>2156</v>
      </c>
      <c r="F2718" s="98">
        <f t="shared" si="42"/>
        <v>2.156</v>
      </c>
      <c r="I2718" s="98">
        <v>2.156</v>
      </c>
    </row>
    <row r="2719" spans="1:9" ht="12.75" hidden="1" outlineLevel="4">
      <c r="A2719" s="85" t="s">
        <v>155</v>
      </c>
      <c r="B2719" s="88" t="s">
        <v>156</v>
      </c>
      <c r="C2719" s="88" t="s">
        <v>157</v>
      </c>
      <c r="D2719" s="89">
        <v>1111671</v>
      </c>
      <c r="F2719" s="98">
        <f t="shared" si="42"/>
        <v>1111.671</v>
      </c>
      <c r="I2719" s="98">
        <v>1111.671</v>
      </c>
    </row>
    <row r="2720" spans="1:9" ht="12.75" hidden="1" outlineLevel="3" collapsed="1">
      <c r="A2720" s="85" t="s">
        <v>2398</v>
      </c>
      <c r="B2720" s="90" t="s">
        <v>158</v>
      </c>
      <c r="C2720" s="90" t="s">
        <v>159</v>
      </c>
      <c r="D2720" s="91">
        <v>1975224</v>
      </c>
      <c r="F2720" s="98">
        <f t="shared" si="42"/>
        <v>1975.224</v>
      </c>
      <c r="I2720" s="98">
        <v>1975.224</v>
      </c>
    </row>
    <row r="2721" spans="1:9" ht="12.75" hidden="1" outlineLevel="4">
      <c r="A2721" s="85" t="s">
        <v>160</v>
      </c>
      <c r="B2721" s="88" t="s">
        <v>161</v>
      </c>
      <c r="C2721" s="88" t="s">
        <v>162</v>
      </c>
      <c r="D2721" s="89">
        <v>1860523</v>
      </c>
      <c r="F2721" s="98">
        <f t="shared" si="42"/>
        <v>1860.523</v>
      </c>
      <c r="I2721" s="98">
        <v>1860.523</v>
      </c>
    </row>
    <row r="2722" spans="1:9" ht="12.75" hidden="1" outlineLevel="4">
      <c r="A2722" s="85" t="s">
        <v>163</v>
      </c>
      <c r="B2722" s="88" t="s">
        <v>164</v>
      </c>
      <c r="C2722" s="88" t="s">
        <v>165</v>
      </c>
      <c r="D2722" s="89">
        <v>389940</v>
      </c>
      <c r="F2722" s="98">
        <f t="shared" si="42"/>
        <v>389.94</v>
      </c>
      <c r="I2722" s="98">
        <v>389.94</v>
      </c>
    </row>
    <row r="2723" spans="1:9" ht="12.75" hidden="1" outlineLevel="4">
      <c r="A2723" s="85" t="s">
        <v>166</v>
      </c>
      <c r="B2723" s="88" t="s">
        <v>167</v>
      </c>
      <c r="C2723" s="88" t="s">
        <v>168</v>
      </c>
      <c r="D2723" s="89">
        <v>1019891</v>
      </c>
      <c r="F2723" s="98">
        <f t="shared" si="42"/>
        <v>1019.891</v>
      </c>
      <c r="I2723" s="98">
        <v>1019.891</v>
      </c>
    </row>
    <row r="2724" spans="1:9" ht="12.75" hidden="1" outlineLevel="4">
      <c r="A2724" s="85" t="s">
        <v>169</v>
      </c>
      <c r="B2724" s="88" t="s">
        <v>170</v>
      </c>
      <c r="C2724" s="88" t="s">
        <v>171</v>
      </c>
      <c r="D2724" s="89">
        <v>-4529610</v>
      </c>
      <c r="F2724" s="98">
        <f t="shared" si="42"/>
        <v>-4529.61</v>
      </c>
      <c r="I2724" s="98">
        <v>-4529.61</v>
      </c>
    </row>
    <row r="2725" spans="1:9" ht="12.75" hidden="1" outlineLevel="3" collapsed="1">
      <c r="A2725" s="85" t="s">
        <v>2398</v>
      </c>
      <c r="B2725" s="90" t="s">
        <v>172</v>
      </c>
      <c r="C2725" s="90" t="s">
        <v>173</v>
      </c>
      <c r="D2725" s="91">
        <v>-1259256</v>
      </c>
      <c r="F2725" s="98">
        <f t="shared" si="42"/>
        <v>-1259.256</v>
      </c>
      <c r="I2725" s="98">
        <v>-1259.256</v>
      </c>
    </row>
    <row r="2726" spans="1:9" ht="12.75" hidden="1" outlineLevel="4">
      <c r="A2726" s="85" t="s">
        <v>174</v>
      </c>
      <c r="B2726" s="88" t="s">
        <v>167</v>
      </c>
      <c r="C2726" s="88" t="s">
        <v>168</v>
      </c>
      <c r="D2726" s="89">
        <v>957679</v>
      </c>
      <c r="F2726" s="98">
        <f t="shared" si="42"/>
        <v>957.679</v>
      </c>
      <c r="I2726" s="98">
        <v>957.679</v>
      </c>
    </row>
    <row r="2727" spans="1:9" ht="12.75" hidden="1" outlineLevel="4">
      <c r="A2727" s="85" t="s">
        <v>175</v>
      </c>
      <c r="B2727" s="88" t="s">
        <v>161</v>
      </c>
      <c r="C2727" s="88" t="s">
        <v>162</v>
      </c>
      <c r="D2727" s="89">
        <v>3058404</v>
      </c>
      <c r="F2727" s="98">
        <f t="shared" si="42"/>
        <v>3058.404</v>
      </c>
      <c r="I2727" s="98">
        <v>3058.404</v>
      </c>
    </row>
    <row r="2728" spans="1:9" ht="12.75" hidden="1" outlineLevel="4">
      <c r="A2728" s="85" t="s">
        <v>176</v>
      </c>
      <c r="B2728" s="88" t="s">
        <v>164</v>
      </c>
      <c r="C2728" s="88" t="s">
        <v>165</v>
      </c>
      <c r="D2728" s="89">
        <v>659280</v>
      </c>
      <c r="F2728" s="98">
        <f t="shared" si="42"/>
        <v>659.28</v>
      </c>
      <c r="I2728" s="98">
        <v>659.28</v>
      </c>
    </row>
    <row r="2729" spans="1:9" ht="12.75" hidden="1" outlineLevel="4">
      <c r="A2729" s="85" t="s">
        <v>177</v>
      </c>
      <c r="B2729" s="88" t="s">
        <v>5032</v>
      </c>
      <c r="C2729" s="88" t="s">
        <v>5033</v>
      </c>
      <c r="D2729" s="89">
        <v>-7085188</v>
      </c>
      <c r="F2729" s="98">
        <f t="shared" si="42"/>
        <v>-7085.188</v>
      </c>
      <c r="I2729" s="98">
        <v>-7085.188</v>
      </c>
    </row>
    <row r="2730" spans="1:9" ht="12.75" hidden="1" outlineLevel="3" collapsed="1">
      <c r="A2730" s="85" t="s">
        <v>2398</v>
      </c>
      <c r="B2730" s="90" t="s">
        <v>178</v>
      </c>
      <c r="C2730" s="90" t="s">
        <v>179</v>
      </c>
      <c r="D2730" s="91">
        <v>-2409825</v>
      </c>
      <c r="F2730" s="98">
        <f t="shared" si="42"/>
        <v>-2409.825</v>
      </c>
      <c r="I2730" s="98">
        <v>-2409.825</v>
      </c>
    </row>
    <row r="2731" spans="1:9" ht="12.75" hidden="1" outlineLevel="4">
      <c r="A2731" s="85" t="s">
        <v>180</v>
      </c>
      <c r="B2731" s="88" t="s">
        <v>167</v>
      </c>
      <c r="C2731" s="88" t="s">
        <v>168</v>
      </c>
      <c r="D2731" s="89">
        <v>64872</v>
      </c>
      <c r="F2731" s="98">
        <f t="shared" si="42"/>
        <v>64.872</v>
      </c>
      <c r="I2731" s="98">
        <v>64.872</v>
      </c>
    </row>
    <row r="2732" spans="1:9" ht="12.75" hidden="1" outlineLevel="4">
      <c r="A2732" s="85" t="s">
        <v>181</v>
      </c>
      <c r="B2732" s="88" t="s">
        <v>170</v>
      </c>
      <c r="C2732" s="88" t="s">
        <v>171</v>
      </c>
      <c r="D2732" s="89">
        <v>-289091</v>
      </c>
      <c r="F2732" s="98">
        <f t="shared" si="42"/>
        <v>-289.091</v>
      </c>
      <c r="I2732" s="98">
        <v>-289.091</v>
      </c>
    </row>
    <row r="2733" spans="1:9" ht="12.75" hidden="1" outlineLevel="4">
      <c r="A2733" s="85" t="s">
        <v>182</v>
      </c>
      <c r="B2733" s="88" t="s">
        <v>161</v>
      </c>
      <c r="C2733" s="88" t="s">
        <v>162</v>
      </c>
      <c r="D2733" s="89">
        <v>205515</v>
      </c>
      <c r="F2733" s="98">
        <f t="shared" si="42"/>
        <v>205.515</v>
      </c>
      <c r="I2733" s="98">
        <v>205.515</v>
      </c>
    </row>
    <row r="2734" spans="1:9" ht="12.75" hidden="1" outlineLevel="3" collapsed="1">
      <c r="A2734" s="85" t="s">
        <v>2398</v>
      </c>
      <c r="B2734" s="90" t="s">
        <v>183</v>
      </c>
      <c r="C2734" s="90" t="s">
        <v>184</v>
      </c>
      <c r="D2734" s="91">
        <v>-18704</v>
      </c>
      <c r="F2734" s="98">
        <f t="shared" si="42"/>
        <v>-18.704</v>
      </c>
      <c r="I2734" s="98">
        <v>-18.704</v>
      </c>
    </row>
    <row r="2735" spans="1:9" ht="12.75" hidden="1" outlineLevel="4">
      <c r="A2735" s="85" t="s">
        <v>185</v>
      </c>
      <c r="B2735" s="88" t="s">
        <v>2483</v>
      </c>
      <c r="C2735" s="88" t="s">
        <v>2484</v>
      </c>
      <c r="D2735" s="89">
        <v>1552739</v>
      </c>
      <c r="F2735" s="98">
        <f t="shared" si="42"/>
        <v>1552.739</v>
      </c>
      <c r="I2735" s="98">
        <v>1552.739</v>
      </c>
    </row>
    <row r="2736" spans="1:9" ht="12.75" hidden="1" outlineLevel="4">
      <c r="A2736" s="85" t="s">
        <v>186</v>
      </c>
      <c r="B2736" s="88" t="s">
        <v>318</v>
      </c>
      <c r="C2736" s="88" t="s">
        <v>319</v>
      </c>
      <c r="D2736" s="89">
        <v>468</v>
      </c>
      <c r="F2736" s="98">
        <f t="shared" si="42"/>
        <v>0.468</v>
      </c>
      <c r="I2736" s="98">
        <v>0.468</v>
      </c>
    </row>
    <row r="2737" spans="1:9" ht="12.75" hidden="1" outlineLevel="4">
      <c r="A2737" s="85" t="s">
        <v>187</v>
      </c>
      <c r="B2737" s="88" t="s">
        <v>2404</v>
      </c>
      <c r="C2737" s="88" t="s">
        <v>2405</v>
      </c>
      <c r="D2737" s="89">
        <v>124817</v>
      </c>
      <c r="F2737" s="98">
        <f t="shared" si="42"/>
        <v>124.817</v>
      </c>
      <c r="I2737" s="98">
        <v>124.817</v>
      </c>
    </row>
    <row r="2738" spans="1:9" ht="12.75" hidden="1" outlineLevel="4">
      <c r="A2738" s="85" t="s">
        <v>188</v>
      </c>
      <c r="B2738" s="88" t="s">
        <v>2486</v>
      </c>
      <c r="C2738" s="88" t="s">
        <v>2487</v>
      </c>
      <c r="D2738" s="89">
        <v>320660</v>
      </c>
      <c r="F2738" s="98">
        <f t="shared" si="42"/>
        <v>320.66</v>
      </c>
      <c r="I2738" s="98">
        <v>320.66</v>
      </c>
    </row>
    <row r="2739" spans="1:9" ht="12.75" hidden="1" outlineLevel="4">
      <c r="A2739" s="85" t="s">
        <v>189</v>
      </c>
      <c r="B2739" s="88" t="s">
        <v>2416</v>
      </c>
      <c r="C2739" s="88" t="s">
        <v>2417</v>
      </c>
      <c r="D2739" s="89">
        <v>68240</v>
      </c>
      <c r="F2739" s="98">
        <f t="shared" si="42"/>
        <v>68.24</v>
      </c>
      <c r="I2739" s="98">
        <v>68.24</v>
      </c>
    </row>
    <row r="2740" spans="1:9" ht="12.75" hidden="1" outlineLevel="4">
      <c r="A2740" s="85" t="s">
        <v>190</v>
      </c>
      <c r="B2740" s="88" t="s">
        <v>2510</v>
      </c>
      <c r="C2740" s="88" t="s">
        <v>2511</v>
      </c>
      <c r="D2740" s="89">
        <v>2288</v>
      </c>
      <c r="F2740" s="98">
        <f t="shared" si="42"/>
        <v>2.288</v>
      </c>
      <c r="I2740" s="98">
        <v>2.288</v>
      </c>
    </row>
    <row r="2741" spans="1:9" ht="12.75" hidden="1" outlineLevel="4">
      <c r="A2741" s="85" t="s">
        <v>191</v>
      </c>
      <c r="B2741" s="88" t="s">
        <v>2437</v>
      </c>
      <c r="C2741" s="88" t="s">
        <v>2438</v>
      </c>
      <c r="D2741" s="89">
        <v>14538</v>
      </c>
      <c r="F2741" s="98">
        <f t="shared" si="42"/>
        <v>14.538</v>
      </c>
      <c r="I2741" s="98">
        <v>14.538</v>
      </c>
    </row>
    <row r="2742" spans="1:9" ht="12.75" hidden="1" outlineLevel="4">
      <c r="A2742" s="85" t="s">
        <v>192</v>
      </c>
      <c r="B2742" s="88" t="s">
        <v>4699</v>
      </c>
      <c r="C2742" s="88" t="s">
        <v>4700</v>
      </c>
      <c r="D2742" s="89">
        <v>5200</v>
      </c>
      <c r="F2742" s="98">
        <f t="shared" si="42"/>
        <v>5.2</v>
      </c>
      <c r="I2742" s="98">
        <v>5.2</v>
      </c>
    </row>
    <row r="2743" spans="1:9" ht="12.75" hidden="1" outlineLevel="4">
      <c r="A2743" s="85" t="s">
        <v>193</v>
      </c>
      <c r="B2743" s="88" t="s">
        <v>6159</v>
      </c>
      <c r="C2743" s="88" t="s">
        <v>6160</v>
      </c>
      <c r="D2743" s="89">
        <v>30267</v>
      </c>
      <c r="F2743" s="98">
        <f t="shared" si="42"/>
        <v>30.267</v>
      </c>
      <c r="I2743" s="98">
        <v>30.267</v>
      </c>
    </row>
    <row r="2744" spans="1:9" ht="12.75" hidden="1" outlineLevel="4">
      <c r="A2744" s="85" t="s">
        <v>194</v>
      </c>
      <c r="B2744" s="88" t="s">
        <v>2410</v>
      </c>
      <c r="C2744" s="88" t="s">
        <v>2411</v>
      </c>
      <c r="D2744" s="89">
        <v>3312</v>
      </c>
      <c r="F2744" s="98">
        <f t="shared" si="42"/>
        <v>3.312</v>
      </c>
      <c r="I2744" s="98">
        <v>3.312</v>
      </c>
    </row>
    <row r="2745" spans="1:9" ht="12.75" hidden="1" outlineLevel="4">
      <c r="A2745" s="85" t="s">
        <v>195</v>
      </c>
      <c r="B2745" s="88" t="s">
        <v>2413</v>
      </c>
      <c r="C2745" s="88" t="s">
        <v>2414</v>
      </c>
      <c r="D2745" s="89">
        <v>-8645</v>
      </c>
      <c r="F2745" s="98">
        <f t="shared" si="42"/>
        <v>-8.645</v>
      </c>
      <c r="I2745" s="98">
        <v>-8.645</v>
      </c>
    </row>
    <row r="2746" spans="1:9" ht="12.75" hidden="1" outlineLevel="4">
      <c r="A2746" s="85" t="s">
        <v>196</v>
      </c>
      <c r="B2746" s="88" t="s">
        <v>3156</v>
      </c>
      <c r="C2746" s="88" t="s">
        <v>3157</v>
      </c>
      <c r="D2746" s="89">
        <v>61350</v>
      </c>
      <c r="F2746" s="98">
        <f t="shared" si="42"/>
        <v>61.35</v>
      </c>
      <c r="I2746" s="98">
        <v>61.35</v>
      </c>
    </row>
    <row r="2747" spans="1:9" ht="12.75" hidden="1" outlineLevel="4">
      <c r="A2747" s="85" t="s">
        <v>197</v>
      </c>
      <c r="B2747" s="88" t="s">
        <v>304</v>
      </c>
      <c r="C2747" s="88" t="s">
        <v>305</v>
      </c>
      <c r="D2747" s="89">
        <v>391</v>
      </c>
      <c r="F2747" s="98">
        <f t="shared" si="42"/>
        <v>0.391</v>
      </c>
      <c r="I2747" s="98">
        <v>0.391</v>
      </c>
    </row>
    <row r="2748" spans="1:9" ht="12.75" hidden="1" outlineLevel="4">
      <c r="A2748" s="85" t="s">
        <v>198</v>
      </c>
      <c r="B2748" s="88" t="s">
        <v>2504</v>
      </c>
      <c r="C2748" s="88" t="s">
        <v>2505</v>
      </c>
      <c r="D2748" s="89">
        <v>7831</v>
      </c>
      <c r="F2748" s="98">
        <f t="shared" si="42"/>
        <v>7.831</v>
      </c>
      <c r="I2748" s="98">
        <v>7.831</v>
      </c>
    </row>
    <row r="2749" spans="1:9" ht="12.75" hidden="1" outlineLevel="4">
      <c r="A2749" s="85" t="s">
        <v>199</v>
      </c>
      <c r="B2749" s="88" t="s">
        <v>2440</v>
      </c>
      <c r="C2749" s="88" t="s">
        <v>2441</v>
      </c>
      <c r="D2749" s="89">
        <v>24477</v>
      </c>
      <c r="F2749" s="98">
        <f t="shared" si="42"/>
        <v>24.477</v>
      </c>
      <c r="I2749" s="98">
        <v>24.477</v>
      </c>
    </row>
    <row r="2750" spans="1:9" ht="12.75" hidden="1" outlineLevel="4">
      <c r="A2750" s="85" t="s">
        <v>200</v>
      </c>
      <c r="B2750" s="88" t="s">
        <v>4693</v>
      </c>
      <c r="C2750" s="88" t="s">
        <v>4694</v>
      </c>
      <c r="D2750" s="89">
        <v>1447</v>
      </c>
      <c r="F2750" s="98">
        <f t="shared" si="42"/>
        <v>1.447</v>
      </c>
      <c r="I2750" s="98">
        <v>1.447</v>
      </c>
    </row>
    <row r="2751" spans="1:9" ht="12.75" hidden="1" outlineLevel="4">
      <c r="A2751" s="85" t="s">
        <v>201</v>
      </c>
      <c r="B2751" s="88" t="s">
        <v>2562</v>
      </c>
      <c r="C2751" s="88" t="s">
        <v>2563</v>
      </c>
      <c r="D2751" s="89">
        <v>4494</v>
      </c>
      <c r="F2751" s="98">
        <f t="shared" si="42"/>
        <v>4.494</v>
      </c>
      <c r="I2751" s="98">
        <v>4.494</v>
      </c>
    </row>
    <row r="2752" spans="1:9" ht="12.75" hidden="1" outlineLevel="4">
      <c r="A2752" s="85" t="s">
        <v>202</v>
      </c>
      <c r="B2752" s="88" t="s">
        <v>203</v>
      </c>
      <c r="C2752" s="88" t="s">
        <v>204</v>
      </c>
      <c r="D2752" s="89">
        <v>-1667252</v>
      </c>
      <c r="F2752" s="98">
        <f t="shared" si="42"/>
        <v>-1667.252</v>
      </c>
      <c r="I2752" s="98">
        <v>-1667.252</v>
      </c>
    </row>
    <row r="2753" spans="1:9" ht="12.75" hidden="1" outlineLevel="3" collapsed="1">
      <c r="A2753" s="85" t="s">
        <v>2398</v>
      </c>
      <c r="B2753" s="90" t="s">
        <v>205</v>
      </c>
      <c r="C2753" s="90" t="s">
        <v>3871</v>
      </c>
      <c r="D2753" s="91">
        <v>546622</v>
      </c>
      <c r="F2753" s="98">
        <f t="shared" si="42"/>
        <v>546.622</v>
      </c>
      <c r="I2753" s="98">
        <v>546.622</v>
      </c>
    </row>
    <row r="2754" spans="1:9" ht="12.75" hidden="1" outlineLevel="4">
      <c r="A2754" s="85" t="s">
        <v>3872</v>
      </c>
      <c r="B2754" s="88" t="s">
        <v>2404</v>
      </c>
      <c r="C2754" s="88" t="s">
        <v>2405</v>
      </c>
      <c r="D2754" s="89">
        <v>38131</v>
      </c>
      <c r="F2754" s="98">
        <f t="shared" si="42"/>
        <v>38.131</v>
      </c>
      <c r="I2754" s="98">
        <v>38.131</v>
      </c>
    </row>
    <row r="2755" spans="1:9" ht="12.75" hidden="1" outlineLevel="4">
      <c r="A2755" s="85" t="s">
        <v>3873</v>
      </c>
      <c r="B2755" s="88" t="s">
        <v>2416</v>
      </c>
      <c r="C2755" s="88" t="s">
        <v>2417</v>
      </c>
      <c r="D2755" s="89">
        <v>16905</v>
      </c>
      <c r="F2755" s="98">
        <f t="shared" si="42"/>
        <v>16.905</v>
      </c>
      <c r="I2755" s="98">
        <v>16.905</v>
      </c>
    </row>
    <row r="2756" spans="1:9" ht="12.75" hidden="1" outlineLevel="4">
      <c r="A2756" s="85" t="s">
        <v>3874</v>
      </c>
      <c r="B2756" s="88" t="s">
        <v>2510</v>
      </c>
      <c r="C2756" s="88" t="s">
        <v>2511</v>
      </c>
      <c r="D2756" s="89">
        <v>726</v>
      </c>
      <c r="F2756" s="98">
        <f t="shared" si="42"/>
        <v>0.726</v>
      </c>
      <c r="I2756" s="98">
        <v>0.726</v>
      </c>
    </row>
    <row r="2757" spans="1:9" ht="12.75" hidden="1" outlineLevel="4">
      <c r="A2757" s="85" t="s">
        <v>3875</v>
      </c>
      <c r="B2757" s="88" t="s">
        <v>2437</v>
      </c>
      <c r="C2757" s="88" t="s">
        <v>2438</v>
      </c>
      <c r="D2757" s="89">
        <v>4610</v>
      </c>
      <c r="F2757" s="98">
        <f t="shared" si="42"/>
        <v>4.61</v>
      </c>
      <c r="I2757" s="98">
        <v>4.61</v>
      </c>
    </row>
    <row r="2758" spans="1:9" ht="12.75" hidden="1" outlineLevel="4">
      <c r="A2758" s="85" t="s">
        <v>3876</v>
      </c>
      <c r="B2758" s="88" t="s">
        <v>4699</v>
      </c>
      <c r="C2758" s="88" t="s">
        <v>4700</v>
      </c>
      <c r="D2758" s="89">
        <v>1649</v>
      </c>
      <c r="F2758" s="98">
        <f aca="true" t="shared" si="43" ref="F2758:F2821">D2758/1000</f>
        <v>1.649</v>
      </c>
      <c r="I2758" s="98">
        <v>1.649</v>
      </c>
    </row>
    <row r="2759" spans="1:9" ht="12.75" hidden="1" outlineLevel="4">
      <c r="A2759" s="85" t="s">
        <v>3877</v>
      </c>
      <c r="B2759" s="88" t="s">
        <v>2483</v>
      </c>
      <c r="C2759" s="88" t="s">
        <v>2484</v>
      </c>
      <c r="D2759" s="89">
        <v>472006</v>
      </c>
      <c r="F2759" s="98">
        <f t="shared" si="43"/>
        <v>472.006</v>
      </c>
      <c r="I2759" s="98">
        <v>472.006</v>
      </c>
    </row>
    <row r="2760" spans="1:9" ht="12.75" hidden="1" outlineLevel="4">
      <c r="A2760" s="85" t="s">
        <v>3878</v>
      </c>
      <c r="B2760" s="88" t="s">
        <v>6159</v>
      </c>
      <c r="C2760" s="88" t="s">
        <v>6160</v>
      </c>
      <c r="D2760" s="89">
        <v>11775</v>
      </c>
      <c r="F2760" s="98">
        <f t="shared" si="43"/>
        <v>11.775</v>
      </c>
      <c r="I2760" s="98">
        <v>11.775</v>
      </c>
    </row>
    <row r="2761" spans="1:9" ht="12.75" hidden="1" outlineLevel="4">
      <c r="A2761" s="85" t="s">
        <v>3879</v>
      </c>
      <c r="B2761" s="88" t="s">
        <v>2486</v>
      </c>
      <c r="C2761" s="88" t="s">
        <v>2487</v>
      </c>
      <c r="D2761" s="89">
        <v>97774</v>
      </c>
      <c r="F2761" s="98">
        <f t="shared" si="43"/>
        <v>97.774</v>
      </c>
      <c r="I2761" s="98">
        <v>97.774</v>
      </c>
    </row>
    <row r="2762" spans="1:9" ht="12.75" hidden="1" outlineLevel="4">
      <c r="A2762" s="85" t="s">
        <v>3880</v>
      </c>
      <c r="B2762" s="88" t="s">
        <v>2410</v>
      </c>
      <c r="C2762" s="88" t="s">
        <v>2411</v>
      </c>
      <c r="D2762" s="89">
        <v>988</v>
      </c>
      <c r="F2762" s="98">
        <f t="shared" si="43"/>
        <v>0.988</v>
      </c>
      <c r="I2762" s="98">
        <v>0.988</v>
      </c>
    </row>
    <row r="2763" spans="1:9" ht="12.75" hidden="1" outlineLevel="4">
      <c r="A2763" s="85" t="s">
        <v>3881</v>
      </c>
      <c r="B2763" s="88" t="s">
        <v>2413</v>
      </c>
      <c r="C2763" s="88" t="s">
        <v>2414</v>
      </c>
      <c r="D2763" s="89">
        <v>-844</v>
      </c>
      <c r="F2763" s="98">
        <f t="shared" si="43"/>
        <v>-0.844</v>
      </c>
      <c r="I2763" s="98">
        <v>-0.844</v>
      </c>
    </row>
    <row r="2764" spans="1:9" ht="12.75" hidden="1" outlineLevel="4">
      <c r="A2764" s="85" t="s">
        <v>3882</v>
      </c>
      <c r="B2764" s="88" t="s">
        <v>3156</v>
      </c>
      <c r="C2764" s="88" t="s">
        <v>3157</v>
      </c>
      <c r="D2764" s="89">
        <v>9104</v>
      </c>
      <c r="F2764" s="98">
        <f t="shared" si="43"/>
        <v>9.104</v>
      </c>
      <c r="I2764" s="98">
        <v>9.104</v>
      </c>
    </row>
    <row r="2765" spans="1:9" ht="12.75" hidden="1" outlineLevel="4">
      <c r="A2765" s="85" t="s">
        <v>3883</v>
      </c>
      <c r="B2765" s="88" t="s">
        <v>2504</v>
      </c>
      <c r="C2765" s="88" t="s">
        <v>2505</v>
      </c>
      <c r="D2765" s="89">
        <v>1461</v>
      </c>
      <c r="F2765" s="98">
        <f t="shared" si="43"/>
        <v>1.461</v>
      </c>
      <c r="I2765" s="98">
        <v>1.461</v>
      </c>
    </row>
    <row r="2766" spans="1:9" ht="12.75" hidden="1" outlineLevel="4">
      <c r="A2766" s="85" t="s">
        <v>3884</v>
      </c>
      <c r="B2766" s="88" t="s">
        <v>2440</v>
      </c>
      <c r="C2766" s="88" t="s">
        <v>2441</v>
      </c>
      <c r="D2766" s="89">
        <v>7761</v>
      </c>
      <c r="F2766" s="98">
        <f t="shared" si="43"/>
        <v>7.761</v>
      </c>
      <c r="I2766" s="98">
        <v>7.761</v>
      </c>
    </row>
    <row r="2767" spans="1:9" ht="12.75" hidden="1" outlineLevel="4">
      <c r="A2767" s="85" t="s">
        <v>3885</v>
      </c>
      <c r="B2767" s="88" t="s">
        <v>4693</v>
      </c>
      <c r="C2767" s="88" t="s">
        <v>4694</v>
      </c>
      <c r="D2767" s="89">
        <v>1447</v>
      </c>
      <c r="F2767" s="98">
        <f t="shared" si="43"/>
        <v>1.447</v>
      </c>
      <c r="I2767" s="98">
        <v>1.447</v>
      </c>
    </row>
    <row r="2768" spans="1:9" ht="12.75" hidden="1" outlineLevel="4">
      <c r="A2768" s="85" t="s">
        <v>3886</v>
      </c>
      <c r="B2768" s="88" t="s">
        <v>203</v>
      </c>
      <c r="C2768" s="88" t="s">
        <v>204</v>
      </c>
      <c r="D2768" s="89">
        <v>-606683</v>
      </c>
      <c r="F2768" s="98">
        <f t="shared" si="43"/>
        <v>-606.683</v>
      </c>
      <c r="I2768" s="98">
        <v>-606.683</v>
      </c>
    </row>
    <row r="2769" spans="1:9" ht="12.75" hidden="1" outlineLevel="3" collapsed="1">
      <c r="A2769" s="85" t="s">
        <v>2398</v>
      </c>
      <c r="B2769" s="90" t="s">
        <v>3887</v>
      </c>
      <c r="C2769" s="90" t="s">
        <v>3888</v>
      </c>
      <c r="D2769" s="91">
        <v>56810</v>
      </c>
      <c r="F2769" s="98">
        <f t="shared" si="43"/>
        <v>56.81</v>
      </c>
      <c r="I2769" s="98">
        <v>56.81</v>
      </c>
    </row>
    <row r="2770" spans="1:9" ht="12.75" hidden="1" outlineLevel="4">
      <c r="A2770" s="85" t="s">
        <v>3889</v>
      </c>
      <c r="B2770" s="88" t="s">
        <v>2404</v>
      </c>
      <c r="C2770" s="88" t="s">
        <v>2405</v>
      </c>
      <c r="D2770" s="89">
        <v>27206</v>
      </c>
      <c r="F2770" s="98">
        <f t="shared" si="43"/>
        <v>27.206</v>
      </c>
      <c r="I2770" s="98">
        <v>27.206</v>
      </c>
    </row>
    <row r="2771" spans="1:9" ht="12.75" hidden="1" outlineLevel="4">
      <c r="A2771" s="85" t="s">
        <v>3890</v>
      </c>
      <c r="B2771" s="88" t="s">
        <v>2416</v>
      </c>
      <c r="C2771" s="88" t="s">
        <v>2417</v>
      </c>
      <c r="D2771" s="89">
        <v>13454</v>
      </c>
      <c r="F2771" s="98">
        <f t="shared" si="43"/>
        <v>13.454</v>
      </c>
      <c r="I2771" s="98">
        <v>13.454</v>
      </c>
    </row>
    <row r="2772" spans="1:9" ht="12.75" hidden="1" outlineLevel="4">
      <c r="A2772" s="85" t="s">
        <v>211</v>
      </c>
      <c r="B2772" s="88" t="s">
        <v>2510</v>
      </c>
      <c r="C2772" s="88" t="s">
        <v>2511</v>
      </c>
      <c r="D2772" s="89">
        <v>614</v>
      </c>
      <c r="F2772" s="98">
        <f t="shared" si="43"/>
        <v>0.614</v>
      </c>
      <c r="I2772" s="98">
        <v>0.614</v>
      </c>
    </row>
    <row r="2773" spans="1:9" ht="12.75" hidden="1" outlineLevel="4">
      <c r="A2773" s="85" t="s">
        <v>212</v>
      </c>
      <c r="B2773" s="88" t="s">
        <v>2437</v>
      </c>
      <c r="C2773" s="88" t="s">
        <v>2438</v>
      </c>
      <c r="D2773" s="89">
        <v>3901</v>
      </c>
      <c r="F2773" s="98">
        <f t="shared" si="43"/>
        <v>3.901</v>
      </c>
      <c r="I2773" s="98">
        <v>3.901</v>
      </c>
    </row>
    <row r="2774" spans="1:9" ht="12.75" hidden="1" outlineLevel="4">
      <c r="A2774" s="85" t="s">
        <v>213</v>
      </c>
      <c r="B2774" s="88" t="s">
        <v>4699</v>
      </c>
      <c r="C2774" s="88" t="s">
        <v>4700</v>
      </c>
      <c r="D2774" s="89">
        <v>1395</v>
      </c>
      <c r="F2774" s="98">
        <f t="shared" si="43"/>
        <v>1.395</v>
      </c>
      <c r="I2774" s="98">
        <v>1.395</v>
      </c>
    </row>
    <row r="2775" spans="1:9" ht="12.75" hidden="1" outlineLevel="4">
      <c r="A2775" s="85" t="s">
        <v>214</v>
      </c>
      <c r="B2775" s="88" t="s">
        <v>2483</v>
      </c>
      <c r="C2775" s="88" t="s">
        <v>2484</v>
      </c>
      <c r="D2775" s="89">
        <v>338838</v>
      </c>
      <c r="F2775" s="98">
        <f t="shared" si="43"/>
        <v>338.838</v>
      </c>
      <c r="I2775" s="98">
        <v>338.838</v>
      </c>
    </row>
    <row r="2776" spans="1:9" ht="12.75" hidden="1" outlineLevel="4">
      <c r="A2776" s="85" t="s">
        <v>215</v>
      </c>
      <c r="B2776" s="88" t="s">
        <v>6159</v>
      </c>
      <c r="C2776" s="88" t="s">
        <v>6160</v>
      </c>
      <c r="D2776" s="89">
        <v>7208</v>
      </c>
      <c r="F2776" s="98">
        <f t="shared" si="43"/>
        <v>7.208</v>
      </c>
      <c r="I2776" s="98">
        <v>7.208</v>
      </c>
    </row>
    <row r="2777" spans="1:9" ht="12.75" hidden="1" outlineLevel="4">
      <c r="A2777" s="85" t="s">
        <v>216</v>
      </c>
      <c r="B2777" s="88" t="s">
        <v>2486</v>
      </c>
      <c r="C2777" s="88" t="s">
        <v>2487</v>
      </c>
      <c r="D2777" s="89">
        <v>63772</v>
      </c>
      <c r="F2777" s="98">
        <f t="shared" si="43"/>
        <v>63.772</v>
      </c>
      <c r="I2777" s="98">
        <v>63.772</v>
      </c>
    </row>
    <row r="2778" spans="1:9" ht="12.75" hidden="1" outlineLevel="4">
      <c r="A2778" s="85" t="s">
        <v>217</v>
      </c>
      <c r="B2778" s="88" t="s">
        <v>2410</v>
      </c>
      <c r="C2778" s="88" t="s">
        <v>2411</v>
      </c>
      <c r="D2778" s="89">
        <v>994</v>
      </c>
      <c r="F2778" s="98">
        <f t="shared" si="43"/>
        <v>0.994</v>
      </c>
      <c r="I2778" s="98">
        <v>0.994</v>
      </c>
    </row>
    <row r="2779" spans="1:9" ht="12.75" hidden="1" outlineLevel="4">
      <c r="A2779" s="85" t="s">
        <v>218</v>
      </c>
      <c r="B2779" s="88" t="s">
        <v>2413</v>
      </c>
      <c r="C2779" s="88" t="s">
        <v>2414</v>
      </c>
      <c r="D2779" s="89">
        <v>-936</v>
      </c>
      <c r="F2779" s="98">
        <f t="shared" si="43"/>
        <v>-0.936</v>
      </c>
      <c r="I2779" s="98">
        <v>-0.936</v>
      </c>
    </row>
    <row r="2780" spans="1:9" ht="12.75" hidden="1" outlineLevel="4">
      <c r="A2780" s="85" t="s">
        <v>6000</v>
      </c>
      <c r="B2780" s="88" t="s">
        <v>3156</v>
      </c>
      <c r="C2780" s="88" t="s">
        <v>3157</v>
      </c>
      <c r="D2780" s="89">
        <v>10489</v>
      </c>
      <c r="F2780" s="98">
        <f t="shared" si="43"/>
        <v>10.489</v>
      </c>
      <c r="I2780" s="98">
        <v>10.489</v>
      </c>
    </row>
    <row r="2781" spans="1:9" ht="12.75" hidden="1" outlineLevel="4">
      <c r="A2781" s="85" t="s">
        <v>6001</v>
      </c>
      <c r="B2781" s="88" t="s">
        <v>2504</v>
      </c>
      <c r="C2781" s="88" t="s">
        <v>2505</v>
      </c>
      <c r="D2781" s="89">
        <v>3169</v>
      </c>
      <c r="F2781" s="98">
        <f t="shared" si="43"/>
        <v>3.169</v>
      </c>
      <c r="I2781" s="98">
        <v>3.169</v>
      </c>
    </row>
    <row r="2782" spans="1:9" ht="12.75" hidden="1" outlineLevel="4">
      <c r="A2782" s="85" t="s">
        <v>6002</v>
      </c>
      <c r="B2782" s="88" t="s">
        <v>2440</v>
      </c>
      <c r="C2782" s="88" t="s">
        <v>2441</v>
      </c>
      <c r="D2782" s="89">
        <v>6568</v>
      </c>
      <c r="F2782" s="98">
        <f t="shared" si="43"/>
        <v>6.568</v>
      </c>
      <c r="I2782" s="98">
        <v>6.568</v>
      </c>
    </row>
    <row r="2783" spans="1:9" ht="12.75" hidden="1" outlineLevel="4">
      <c r="A2783" s="85" t="s">
        <v>6003</v>
      </c>
      <c r="B2783" s="88" t="s">
        <v>4693</v>
      </c>
      <c r="C2783" s="88" t="s">
        <v>4694</v>
      </c>
      <c r="D2783" s="89">
        <v>1447</v>
      </c>
      <c r="F2783" s="98">
        <f t="shared" si="43"/>
        <v>1.447</v>
      </c>
      <c r="I2783" s="98">
        <v>1.447</v>
      </c>
    </row>
    <row r="2784" spans="1:9" ht="12.75" hidden="1" outlineLevel="4">
      <c r="A2784" s="85" t="s">
        <v>6004</v>
      </c>
      <c r="B2784" s="88" t="s">
        <v>203</v>
      </c>
      <c r="C2784" s="88" t="s">
        <v>204</v>
      </c>
      <c r="D2784" s="89">
        <v>-460512</v>
      </c>
      <c r="F2784" s="98">
        <f t="shared" si="43"/>
        <v>-460.512</v>
      </c>
      <c r="I2784" s="98">
        <v>-460.512</v>
      </c>
    </row>
    <row r="2785" spans="1:9" ht="12.75" hidden="1" outlineLevel="3" collapsed="1">
      <c r="A2785" s="85" t="s">
        <v>2398</v>
      </c>
      <c r="B2785" s="90" t="s">
        <v>6005</v>
      </c>
      <c r="C2785" s="90" t="s">
        <v>6006</v>
      </c>
      <c r="D2785" s="91">
        <v>17607</v>
      </c>
      <c r="F2785" s="98">
        <f t="shared" si="43"/>
        <v>17.607</v>
      </c>
      <c r="I2785" s="98">
        <v>17.607</v>
      </c>
    </row>
    <row r="2786" spans="1:9" ht="12.75" hidden="1" outlineLevel="4">
      <c r="A2786" s="85" t="s">
        <v>6007</v>
      </c>
      <c r="B2786" s="88" t="s">
        <v>2483</v>
      </c>
      <c r="C2786" s="88" t="s">
        <v>2484</v>
      </c>
      <c r="D2786" s="89">
        <v>810010</v>
      </c>
      <c r="F2786" s="98">
        <f t="shared" si="43"/>
        <v>810.01</v>
      </c>
      <c r="I2786" s="98">
        <v>810.01</v>
      </c>
    </row>
    <row r="2787" spans="1:9" ht="12.75" hidden="1" outlineLevel="4">
      <c r="A2787" s="85" t="s">
        <v>6008</v>
      </c>
      <c r="B2787" s="88" t="s">
        <v>2486</v>
      </c>
      <c r="C2787" s="88" t="s">
        <v>2487</v>
      </c>
      <c r="D2787" s="89">
        <v>147106</v>
      </c>
      <c r="F2787" s="98">
        <f t="shared" si="43"/>
        <v>147.106</v>
      </c>
      <c r="I2787" s="98">
        <v>147.106</v>
      </c>
    </row>
    <row r="2788" spans="1:9" ht="12.75" hidden="1" outlineLevel="4">
      <c r="A2788" s="85" t="s">
        <v>6009</v>
      </c>
      <c r="B2788" s="88" t="s">
        <v>2410</v>
      </c>
      <c r="C2788" s="88" t="s">
        <v>2411</v>
      </c>
      <c r="D2788" s="89">
        <v>2193</v>
      </c>
      <c r="F2788" s="98">
        <f t="shared" si="43"/>
        <v>2.193</v>
      </c>
      <c r="I2788" s="98">
        <v>2.193</v>
      </c>
    </row>
    <row r="2789" spans="1:9" ht="12.75" hidden="1" outlineLevel="4">
      <c r="A2789" s="85" t="s">
        <v>6010</v>
      </c>
      <c r="B2789" s="88" t="s">
        <v>2413</v>
      </c>
      <c r="C2789" s="88" t="s">
        <v>2414</v>
      </c>
      <c r="D2789" s="89">
        <v>-3514</v>
      </c>
      <c r="F2789" s="98">
        <f t="shared" si="43"/>
        <v>-3.514</v>
      </c>
      <c r="I2789" s="98">
        <v>-3.514</v>
      </c>
    </row>
    <row r="2790" spans="1:9" ht="12.75" hidden="1" outlineLevel="4">
      <c r="A2790" s="85" t="s">
        <v>6011</v>
      </c>
      <c r="B2790" s="88" t="s">
        <v>2504</v>
      </c>
      <c r="C2790" s="88" t="s">
        <v>2505</v>
      </c>
      <c r="D2790" s="89">
        <v>5110</v>
      </c>
      <c r="F2790" s="98">
        <f t="shared" si="43"/>
        <v>5.11</v>
      </c>
      <c r="I2790" s="98">
        <v>5.11</v>
      </c>
    </row>
    <row r="2791" spans="1:9" ht="12.75" hidden="1" outlineLevel="4">
      <c r="A2791" s="85" t="s">
        <v>6012</v>
      </c>
      <c r="B2791" s="88" t="s">
        <v>2440</v>
      </c>
      <c r="C2791" s="88" t="s">
        <v>2441</v>
      </c>
      <c r="D2791" s="89">
        <v>13134</v>
      </c>
      <c r="F2791" s="98">
        <f t="shared" si="43"/>
        <v>13.134</v>
      </c>
      <c r="I2791" s="98">
        <v>13.134</v>
      </c>
    </row>
    <row r="2792" spans="1:9" ht="12.75" hidden="1" outlineLevel="4">
      <c r="A2792" s="85" t="s">
        <v>6013</v>
      </c>
      <c r="B2792" s="88" t="s">
        <v>4693</v>
      </c>
      <c r="C2792" s="88" t="s">
        <v>4694</v>
      </c>
      <c r="D2792" s="89">
        <v>1447</v>
      </c>
      <c r="F2792" s="98">
        <f t="shared" si="43"/>
        <v>1.447</v>
      </c>
      <c r="I2792" s="98">
        <v>1.447</v>
      </c>
    </row>
    <row r="2793" spans="1:9" ht="12.75" hidden="1" outlineLevel="4">
      <c r="A2793" s="85" t="s">
        <v>6014</v>
      </c>
      <c r="B2793" s="88" t="s">
        <v>203</v>
      </c>
      <c r="C2793" s="88" t="s">
        <v>204</v>
      </c>
      <c r="D2793" s="89">
        <v>-1143014</v>
      </c>
      <c r="F2793" s="98">
        <f t="shared" si="43"/>
        <v>-1143.014</v>
      </c>
      <c r="I2793" s="98">
        <v>-1143.014</v>
      </c>
    </row>
    <row r="2794" spans="1:9" ht="12.75" hidden="1" outlineLevel="4">
      <c r="A2794" s="85" t="s">
        <v>6015</v>
      </c>
      <c r="B2794" s="88" t="s">
        <v>5089</v>
      </c>
      <c r="C2794" s="88" t="s">
        <v>5090</v>
      </c>
      <c r="D2794" s="89">
        <v>7208</v>
      </c>
      <c r="F2794" s="98">
        <f t="shared" si="43"/>
        <v>7.208</v>
      </c>
      <c r="I2794" s="98">
        <v>7.208</v>
      </c>
    </row>
    <row r="2795" spans="1:9" ht="12.75" hidden="1" outlineLevel="4">
      <c r="A2795" s="85" t="s">
        <v>6016</v>
      </c>
      <c r="B2795" s="88" t="s">
        <v>2404</v>
      </c>
      <c r="C2795" s="88" t="s">
        <v>2405</v>
      </c>
      <c r="D2795" s="89">
        <v>65415</v>
      </c>
      <c r="F2795" s="98">
        <f t="shared" si="43"/>
        <v>65.415</v>
      </c>
      <c r="I2795" s="98">
        <v>65.415</v>
      </c>
    </row>
    <row r="2796" spans="1:9" ht="12.75" hidden="1" outlineLevel="4">
      <c r="A2796" s="85" t="s">
        <v>6017</v>
      </c>
      <c r="B2796" s="88" t="s">
        <v>3156</v>
      </c>
      <c r="C2796" s="88" t="s">
        <v>3157</v>
      </c>
      <c r="D2796" s="89">
        <v>11968</v>
      </c>
      <c r="F2796" s="98">
        <f t="shared" si="43"/>
        <v>11.968</v>
      </c>
      <c r="I2796" s="98">
        <v>11.968</v>
      </c>
    </row>
    <row r="2797" spans="1:9" ht="12.75" hidden="1" outlineLevel="4">
      <c r="A2797" s="85" t="s">
        <v>6018</v>
      </c>
      <c r="B2797" s="88" t="s">
        <v>2416</v>
      </c>
      <c r="C2797" s="88" t="s">
        <v>2417</v>
      </c>
      <c r="D2797" s="89">
        <v>45615</v>
      </c>
      <c r="F2797" s="98">
        <f t="shared" si="43"/>
        <v>45.615</v>
      </c>
      <c r="I2797" s="98">
        <v>45.615</v>
      </c>
    </row>
    <row r="2798" spans="1:9" ht="12.75" hidden="1" outlineLevel="4">
      <c r="A2798" s="85" t="s">
        <v>6019</v>
      </c>
      <c r="B2798" s="88" t="s">
        <v>2510</v>
      </c>
      <c r="C2798" s="88" t="s">
        <v>2511</v>
      </c>
      <c r="D2798" s="89">
        <v>1228</v>
      </c>
      <c r="F2798" s="98">
        <f t="shared" si="43"/>
        <v>1.228</v>
      </c>
      <c r="I2798" s="98">
        <v>1.228</v>
      </c>
    </row>
    <row r="2799" spans="1:9" ht="12.75" hidden="1" outlineLevel="4">
      <c r="A2799" s="85" t="s">
        <v>6020</v>
      </c>
      <c r="B2799" s="88" t="s">
        <v>2437</v>
      </c>
      <c r="C2799" s="88" t="s">
        <v>2438</v>
      </c>
      <c r="D2799" s="89">
        <v>7801</v>
      </c>
      <c r="F2799" s="98">
        <f t="shared" si="43"/>
        <v>7.801</v>
      </c>
      <c r="I2799" s="98">
        <v>7.801</v>
      </c>
    </row>
    <row r="2800" spans="1:9" ht="12.75" hidden="1" outlineLevel="4">
      <c r="A2800" s="85" t="s">
        <v>6021</v>
      </c>
      <c r="B2800" s="88" t="s">
        <v>4699</v>
      </c>
      <c r="C2800" s="88" t="s">
        <v>4700</v>
      </c>
      <c r="D2800" s="89">
        <v>2790</v>
      </c>
      <c r="F2800" s="98">
        <f t="shared" si="43"/>
        <v>2.79</v>
      </c>
      <c r="I2800" s="98">
        <v>2.79</v>
      </c>
    </row>
    <row r="2801" spans="1:9" ht="12.75" hidden="1" outlineLevel="3" collapsed="1">
      <c r="A2801" s="85" t="s">
        <v>2398</v>
      </c>
      <c r="B2801" s="90" t="s">
        <v>6022</v>
      </c>
      <c r="C2801" s="90" t="s">
        <v>6023</v>
      </c>
      <c r="D2801" s="91">
        <v>-25503</v>
      </c>
      <c r="F2801" s="98">
        <f t="shared" si="43"/>
        <v>-25.503</v>
      </c>
      <c r="I2801" s="98">
        <v>-25.503</v>
      </c>
    </row>
    <row r="2802" spans="1:9" ht="12.75" outlineLevel="2" collapsed="1">
      <c r="A2802" s="85" t="s">
        <v>2401</v>
      </c>
      <c r="B2802" s="90" t="s">
        <v>6024</v>
      </c>
      <c r="C2802" s="90" t="s">
        <v>2379</v>
      </c>
      <c r="D2802" s="91">
        <v>-1125552</v>
      </c>
      <c r="F2802" s="98">
        <f t="shared" si="43"/>
        <v>-1125.552</v>
      </c>
      <c r="I2802" s="98">
        <v>-1125.552</v>
      </c>
    </row>
    <row r="2803" spans="1:9" ht="12.75" hidden="1" outlineLevel="4">
      <c r="A2803" s="85" t="s">
        <v>6025</v>
      </c>
      <c r="B2803" s="88" t="s">
        <v>2483</v>
      </c>
      <c r="C2803" s="88" t="s">
        <v>2484</v>
      </c>
      <c r="D2803" s="89">
        <v>636645</v>
      </c>
      <c r="F2803" s="98">
        <f t="shared" si="43"/>
        <v>636.645</v>
      </c>
      <c r="I2803" s="98">
        <v>636.645</v>
      </c>
    </row>
    <row r="2804" spans="1:9" ht="12.75" hidden="1" outlineLevel="4">
      <c r="A2804" s="85" t="s">
        <v>6026</v>
      </c>
      <c r="B2804" s="88" t="s">
        <v>5089</v>
      </c>
      <c r="C2804" s="88" t="s">
        <v>5090</v>
      </c>
      <c r="D2804" s="89">
        <v>6606</v>
      </c>
      <c r="F2804" s="98">
        <f t="shared" si="43"/>
        <v>6.606</v>
      </c>
      <c r="I2804" s="98">
        <v>6.606</v>
      </c>
    </row>
    <row r="2805" spans="1:9" ht="12.75" hidden="1" outlineLevel="4">
      <c r="A2805" s="85" t="s">
        <v>6027</v>
      </c>
      <c r="B2805" s="88" t="s">
        <v>6159</v>
      </c>
      <c r="C2805" s="88" t="s">
        <v>6160</v>
      </c>
      <c r="D2805" s="89">
        <v>2120</v>
      </c>
      <c r="F2805" s="98">
        <f t="shared" si="43"/>
        <v>2.12</v>
      </c>
      <c r="I2805" s="98">
        <v>2.12</v>
      </c>
    </row>
    <row r="2806" spans="1:9" ht="12.75" hidden="1" outlineLevel="4">
      <c r="A2806" s="85" t="s">
        <v>6028</v>
      </c>
      <c r="B2806" s="88" t="s">
        <v>2486</v>
      </c>
      <c r="C2806" s="88" t="s">
        <v>2487</v>
      </c>
      <c r="D2806" s="89">
        <v>116343</v>
      </c>
      <c r="F2806" s="98">
        <f t="shared" si="43"/>
        <v>116.343</v>
      </c>
      <c r="I2806" s="98">
        <v>116.343</v>
      </c>
    </row>
    <row r="2807" spans="1:9" ht="12.75" hidden="1" outlineLevel="4">
      <c r="A2807" s="85" t="s">
        <v>6029</v>
      </c>
      <c r="B2807" s="88" t="s">
        <v>3156</v>
      </c>
      <c r="C2807" s="88" t="s">
        <v>3157</v>
      </c>
      <c r="D2807" s="89">
        <v>1618</v>
      </c>
      <c r="F2807" s="98">
        <f t="shared" si="43"/>
        <v>1.618</v>
      </c>
      <c r="I2807" s="98">
        <v>1.618</v>
      </c>
    </row>
    <row r="2808" spans="1:9" ht="12.75" hidden="1" outlineLevel="4">
      <c r="A2808" s="85" t="s">
        <v>6030</v>
      </c>
      <c r="B2808" s="88" t="s">
        <v>2416</v>
      </c>
      <c r="C2808" s="88" t="s">
        <v>2417</v>
      </c>
      <c r="D2808" s="89">
        <v>30503</v>
      </c>
      <c r="F2808" s="98">
        <f t="shared" si="43"/>
        <v>30.503</v>
      </c>
      <c r="I2808" s="98">
        <v>30.503</v>
      </c>
    </row>
    <row r="2809" spans="1:9" ht="12.75" hidden="1" outlineLevel="4">
      <c r="A2809" s="85" t="s">
        <v>6031</v>
      </c>
      <c r="B2809" s="88" t="s">
        <v>2507</v>
      </c>
      <c r="C2809" s="88" t="s">
        <v>2508</v>
      </c>
      <c r="D2809" s="89">
        <v>4159</v>
      </c>
      <c r="F2809" s="98">
        <f t="shared" si="43"/>
        <v>4.159</v>
      </c>
      <c r="I2809" s="98">
        <v>4.159</v>
      </c>
    </row>
    <row r="2810" spans="1:9" ht="12.75" hidden="1" outlineLevel="4">
      <c r="A2810" s="85" t="s">
        <v>6032</v>
      </c>
      <c r="B2810" s="88" t="s">
        <v>2510</v>
      </c>
      <c r="C2810" s="88" t="s">
        <v>2511</v>
      </c>
      <c r="D2810" s="89">
        <v>7934</v>
      </c>
      <c r="F2810" s="98">
        <f t="shared" si="43"/>
        <v>7.934</v>
      </c>
      <c r="I2810" s="98">
        <v>7.934</v>
      </c>
    </row>
    <row r="2811" spans="1:9" ht="12.75" hidden="1" outlineLevel="4">
      <c r="A2811" s="85" t="s">
        <v>6033</v>
      </c>
      <c r="B2811" s="88" t="s">
        <v>2516</v>
      </c>
      <c r="C2811" s="88" t="s">
        <v>2517</v>
      </c>
      <c r="D2811" s="89">
        <v>3391</v>
      </c>
      <c r="F2811" s="98">
        <f t="shared" si="43"/>
        <v>3.391</v>
      </c>
      <c r="I2811" s="98">
        <v>3.391</v>
      </c>
    </row>
    <row r="2812" spans="1:9" ht="12.75" hidden="1" outlineLevel="4">
      <c r="A2812" s="85" t="s">
        <v>6034</v>
      </c>
      <c r="B2812" s="88" t="s">
        <v>4699</v>
      </c>
      <c r="C2812" s="88" t="s">
        <v>4700</v>
      </c>
      <c r="D2812" s="89">
        <v>2790</v>
      </c>
      <c r="F2812" s="98">
        <f t="shared" si="43"/>
        <v>2.79</v>
      </c>
      <c r="I2812" s="98">
        <v>2.79</v>
      </c>
    </row>
    <row r="2813" spans="1:9" ht="12.75" hidden="1" outlineLevel="4">
      <c r="A2813" s="85" t="s">
        <v>6035</v>
      </c>
      <c r="B2813" s="88" t="s">
        <v>3345</v>
      </c>
      <c r="C2813" s="88" t="s">
        <v>3346</v>
      </c>
      <c r="D2813" s="89">
        <v>212703</v>
      </c>
      <c r="F2813" s="98">
        <f t="shared" si="43"/>
        <v>212.703</v>
      </c>
      <c r="I2813" s="98">
        <v>212.703</v>
      </c>
    </row>
    <row r="2814" spans="1:9" ht="12.75" hidden="1" outlineLevel="4">
      <c r="A2814" s="85" t="s">
        <v>6036</v>
      </c>
      <c r="B2814" s="88" t="s">
        <v>6037</v>
      </c>
      <c r="C2814" s="88" t="s">
        <v>6038</v>
      </c>
      <c r="D2814" s="89">
        <v>489351</v>
      </c>
      <c r="F2814" s="98">
        <f t="shared" si="43"/>
        <v>489.351</v>
      </c>
      <c r="I2814" s="98">
        <v>489.351</v>
      </c>
    </row>
    <row r="2815" spans="1:9" ht="12.75" hidden="1" outlineLevel="4">
      <c r="A2815" s="85" t="s">
        <v>6039</v>
      </c>
      <c r="B2815" s="88" t="s">
        <v>2404</v>
      </c>
      <c r="C2815" s="88" t="s">
        <v>2405</v>
      </c>
      <c r="D2815" s="89">
        <v>51931</v>
      </c>
      <c r="F2815" s="98">
        <f t="shared" si="43"/>
        <v>51.931</v>
      </c>
      <c r="I2815" s="98">
        <v>51.931</v>
      </c>
    </row>
    <row r="2816" spans="1:9" ht="12.75" hidden="1" outlineLevel="4">
      <c r="A2816" s="85" t="s">
        <v>6040</v>
      </c>
      <c r="B2816" s="88" t="s">
        <v>2410</v>
      </c>
      <c r="C2816" s="88" t="s">
        <v>2411</v>
      </c>
      <c r="D2816" s="89">
        <v>1670</v>
      </c>
      <c r="F2816" s="98">
        <f t="shared" si="43"/>
        <v>1.67</v>
      </c>
      <c r="I2816" s="98">
        <v>1.67</v>
      </c>
    </row>
    <row r="2817" spans="1:9" ht="12.75" hidden="1" outlineLevel="4">
      <c r="A2817" s="85" t="s">
        <v>6041</v>
      </c>
      <c r="B2817" s="88" t="s">
        <v>2413</v>
      </c>
      <c r="C2817" s="88" t="s">
        <v>2414</v>
      </c>
      <c r="D2817" s="89">
        <v>-2640</v>
      </c>
      <c r="F2817" s="98">
        <f t="shared" si="43"/>
        <v>-2.64</v>
      </c>
      <c r="I2817" s="98">
        <v>-2.64</v>
      </c>
    </row>
    <row r="2818" spans="1:9" ht="12.75" hidden="1" outlineLevel="4">
      <c r="A2818" s="85" t="s">
        <v>6042</v>
      </c>
      <c r="B2818" s="88" t="s">
        <v>2690</v>
      </c>
      <c r="C2818" s="88" t="s">
        <v>2691</v>
      </c>
      <c r="D2818" s="89">
        <v>1500</v>
      </c>
      <c r="F2818" s="98">
        <f t="shared" si="43"/>
        <v>1.5</v>
      </c>
      <c r="I2818" s="98">
        <v>1.5</v>
      </c>
    </row>
    <row r="2819" spans="1:9" ht="12.75" hidden="1" outlineLevel="4">
      <c r="A2819" s="85" t="s">
        <v>6043</v>
      </c>
      <c r="B2819" s="88" t="s">
        <v>2504</v>
      </c>
      <c r="C2819" s="88" t="s">
        <v>2505</v>
      </c>
      <c r="D2819" s="89">
        <v>4500</v>
      </c>
      <c r="F2819" s="98">
        <f t="shared" si="43"/>
        <v>4.5</v>
      </c>
      <c r="I2819" s="98">
        <v>4.5</v>
      </c>
    </row>
    <row r="2820" spans="1:9" ht="12.75" hidden="1" outlineLevel="4">
      <c r="A2820" s="85" t="s">
        <v>6044</v>
      </c>
      <c r="B2820" s="88" t="s">
        <v>6365</v>
      </c>
      <c r="C2820" s="88" t="s">
        <v>2630</v>
      </c>
      <c r="D2820" s="89">
        <v>5000</v>
      </c>
      <c r="F2820" s="98">
        <f t="shared" si="43"/>
        <v>5</v>
      </c>
      <c r="I2820" s="98">
        <v>5</v>
      </c>
    </row>
    <row r="2821" spans="1:9" ht="12.75" hidden="1" outlineLevel="4">
      <c r="A2821" s="85" t="s">
        <v>6045</v>
      </c>
      <c r="B2821" s="88" t="s">
        <v>2434</v>
      </c>
      <c r="C2821" s="88" t="s">
        <v>2435</v>
      </c>
      <c r="D2821" s="89">
        <v>8932</v>
      </c>
      <c r="F2821" s="98">
        <f t="shared" si="43"/>
        <v>8.932</v>
      </c>
      <c r="I2821" s="98">
        <v>8.932</v>
      </c>
    </row>
    <row r="2822" spans="1:9" ht="12.75" hidden="1" outlineLevel="4">
      <c r="A2822" s="85" t="s">
        <v>6046</v>
      </c>
      <c r="B2822" s="88" t="s">
        <v>2437</v>
      </c>
      <c r="C2822" s="88" t="s">
        <v>2438</v>
      </c>
      <c r="D2822" s="89">
        <v>7801</v>
      </c>
      <c r="F2822" s="98">
        <f aca="true" t="shared" si="44" ref="F2822:F2885">D2822/1000</f>
        <v>7.801</v>
      </c>
      <c r="I2822" s="98">
        <v>7.801</v>
      </c>
    </row>
    <row r="2823" spans="1:9" ht="12.75" hidden="1" outlineLevel="4">
      <c r="A2823" s="85" t="s">
        <v>6047</v>
      </c>
      <c r="B2823" s="88" t="s">
        <v>2440</v>
      </c>
      <c r="C2823" s="88" t="s">
        <v>2441</v>
      </c>
      <c r="D2823" s="89">
        <v>13134</v>
      </c>
      <c r="F2823" s="98">
        <f t="shared" si="44"/>
        <v>13.134</v>
      </c>
      <c r="I2823" s="98">
        <v>13.134</v>
      </c>
    </row>
    <row r="2824" spans="1:9" ht="12.75" hidden="1" outlineLevel="4">
      <c r="A2824" s="85" t="s">
        <v>6048</v>
      </c>
      <c r="B2824" s="88" t="s">
        <v>2443</v>
      </c>
      <c r="C2824" s="88" t="s">
        <v>4691</v>
      </c>
      <c r="D2824" s="89">
        <v>15972</v>
      </c>
      <c r="F2824" s="98">
        <f t="shared" si="44"/>
        <v>15.972</v>
      </c>
      <c r="I2824" s="98">
        <v>15.972</v>
      </c>
    </row>
    <row r="2825" spans="1:9" ht="12.75" hidden="1" outlineLevel="4">
      <c r="A2825" s="85" t="s">
        <v>6049</v>
      </c>
      <c r="B2825" s="88" t="s">
        <v>4693</v>
      </c>
      <c r="C2825" s="88" t="s">
        <v>4694</v>
      </c>
      <c r="D2825" s="89">
        <v>18668</v>
      </c>
      <c r="F2825" s="98">
        <f t="shared" si="44"/>
        <v>18.668</v>
      </c>
      <c r="I2825" s="98">
        <v>18.668</v>
      </c>
    </row>
    <row r="2826" spans="1:9" ht="12.75" hidden="1" outlineLevel="4">
      <c r="A2826" s="85" t="s">
        <v>6050</v>
      </c>
      <c r="B2826" s="88" t="s">
        <v>203</v>
      </c>
      <c r="C2826" s="88" t="s">
        <v>204</v>
      </c>
      <c r="D2826" s="89">
        <v>-7600</v>
      </c>
      <c r="F2826" s="98">
        <f t="shared" si="44"/>
        <v>-7.6</v>
      </c>
      <c r="I2826" s="98">
        <v>-7.6</v>
      </c>
    </row>
    <row r="2827" spans="1:9" ht="12.75" hidden="1" outlineLevel="4">
      <c r="A2827" s="85" t="s">
        <v>6051</v>
      </c>
      <c r="B2827" s="88" t="s">
        <v>129</v>
      </c>
      <c r="C2827" s="88" t="s">
        <v>130</v>
      </c>
      <c r="D2827" s="89">
        <v>-174338</v>
      </c>
      <c r="F2827" s="98">
        <f t="shared" si="44"/>
        <v>-174.338</v>
      </c>
      <c r="I2827" s="98">
        <v>-174.338</v>
      </c>
    </row>
    <row r="2828" spans="1:9" ht="12.75" hidden="1" outlineLevel="3" collapsed="1">
      <c r="A2828" s="85" t="s">
        <v>2398</v>
      </c>
      <c r="B2828" s="90" t="s">
        <v>6052</v>
      </c>
      <c r="C2828" s="90" t="s">
        <v>6053</v>
      </c>
      <c r="D2828" s="91">
        <v>1458693</v>
      </c>
      <c r="F2828" s="98">
        <f t="shared" si="44"/>
        <v>1458.693</v>
      </c>
      <c r="I2828" s="98">
        <v>1458.693</v>
      </c>
    </row>
    <row r="2829" spans="1:9" ht="12.75" hidden="1" outlineLevel="4">
      <c r="A2829" s="85" t="s">
        <v>6054</v>
      </c>
      <c r="B2829" s="88" t="s">
        <v>161</v>
      </c>
      <c r="C2829" s="88" t="s">
        <v>162</v>
      </c>
      <c r="D2829" s="89">
        <v>1383056</v>
      </c>
      <c r="F2829" s="98">
        <f t="shared" si="44"/>
        <v>1383.056</v>
      </c>
      <c r="I2829" s="98">
        <v>1383.056</v>
      </c>
    </row>
    <row r="2830" spans="1:9" ht="12.75" hidden="1" outlineLevel="4">
      <c r="A2830" s="85" t="s">
        <v>6055</v>
      </c>
      <c r="B2830" s="88" t="s">
        <v>164</v>
      </c>
      <c r="C2830" s="88" t="s">
        <v>165</v>
      </c>
      <c r="D2830" s="89">
        <v>580890</v>
      </c>
      <c r="F2830" s="98">
        <f t="shared" si="44"/>
        <v>580.89</v>
      </c>
      <c r="I2830" s="98">
        <v>580.89</v>
      </c>
    </row>
    <row r="2831" spans="1:9" ht="12.75" hidden="1" outlineLevel="4">
      <c r="A2831" s="85" t="s">
        <v>6056</v>
      </c>
      <c r="B2831" s="88" t="s">
        <v>167</v>
      </c>
      <c r="C2831" s="88" t="s">
        <v>168</v>
      </c>
      <c r="D2831" s="89">
        <v>642600</v>
      </c>
      <c r="F2831" s="98">
        <f t="shared" si="44"/>
        <v>642.6</v>
      </c>
      <c r="I2831" s="98">
        <v>642.6</v>
      </c>
    </row>
    <row r="2832" spans="1:9" ht="12.75" hidden="1" outlineLevel="4">
      <c r="A2832" s="85" t="s">
        <v>6057</v>
      </c>
      <c r="B2832" s="88" t="s">
        <v>170</v>
      </c>
      <c r="C2832" s="88" t="s">
        <v>171</v>
      </c>
      <c r="D2832" s="89">
        <v>-4499555</v>
      </c>
      <c r="F2832" s="98">
        <f t="shared" si="44"/>
        <v>-4499.555</v>
      </c>
      <c r="I2832" s="98">
        <v>-4499.555</v>
      </c>
    </row>
    <row r="2833" spans="1:9" ht="12.75" hidden="1" outlineLevel="3" collapsed="1">
      <c r="A2833" s="85" t="s">
        <v>2398</v>
      </c>
      <c r="B2833" s="90" t="s">
        <v>6058</v>
      </c>
      <c r="C2833" s="90" t="s">
        <v>6059</v>
      </c>
      <c r="D2833" s="91">
        <v>-1893009</v>
      </c>
      <c r="F2833" s="98">
        <f t="shared" si="44"/>
        <v>-1893.009</v>
      </c>
      <c r="I2833" s="98">
        <v>-1893.009</v>
      </c>
    </row>
    <row r="2834" spans="1:9" ht="12.75" hidden="1" outlineLevel="4">
      <c r="A2834" s="85" t="s">
        <v>6060</v>
      </c>
      <c r="B2834" s="88" t="s">
        <v>2483</v>
      </c>
      <c r="C2834" s="88" t="s">
        <v>2484</v>
      </c>
      <c r="D2834" s="89">
        <v>80180</v>
      </c>
      <c r="F2834" s="98">
        <f t="shared" si="44"/>
        <v>80.18</v>
      </c>
      <c r="I2834" s="98">
        <v>80.18</v>
      </c>
    </row>
    <row r="2835" spans="1:9" ht="12.75" hidden="1" outlineLevel="4">
      <c r="A2835" s="85" t="s">
        <v>6061</v>
      </c>
      <c r="B2835" s="88" t="s">
        <v>2486</v>
      </c>
      <c r="C2835" s="88" t="s">
        <v>2487</v>
      </c>
      <c r="D2835" s="89">
        <v>16197</v>
      </c>
      <c r="F2835" s="98">
        <f t="shared" si="44"/>
        <v>16.197</v>
      </c>
      <c r="I2835" s="98">
        <v>16.197</v>
      </c>
    </row>
    <row r="2836" spans="1:9" ht="12.75" hidden="1" outlineLevel="4">
      <c r="A2836" s="85" t="s">
        <v>6062</v>
      </c>
      <c r="B2836" s="88" t="s">
        <v>2413</v>
      </c>
      <c r="C2836" s="88" t="s">
        <v>2414</v>
      </c>
      <c r="D2836" s="89">
        <v>-359</v>
      </c>
      <c r="F2836" s="98">
        <f t="shared" si="44"/>
        <v>-0.359</v>
      </c>
      <c r="I2836" s="98">
        <v>-0.359</v>
      </c>
    </row>
    <row r="2837" spans="1:9" ht="12.75" hidden="1" outlineLevel="4">
      <c r="A2837" s="85" t="s">
        <v>6063</v>
      </c>
      <c r="B2837" s="88" t="s">
        <v>4699</v>
      </c>
      <c r="C2837" s="88" t="s">
        <v>4700</v>
      </c>
      <c r="D2837" s="89">
        <v>254</v>
      </c>
      <c r="F2837" s="98">
        <f t="shared" si="44"/>
        <v>0.254</v>
      </c>
      <c r="I2837" s="98">
        <v>0.254</v>
      </c>
    </row>
    <row r="2838" spans="1:9" ht="12.75" hidden="1" outlineLevel="4">
      <c r="A2838" s="85" t="s">
        <v>6064</v>
      </c>
      <c r="B2838" s="88" t="s">
        <v>2404</v>
      </c>
      <c r="C2838" s="88" t="s">
        <v>2405</v>
      </c>
      <c r="D2838" s="89">
        <v>5947</v>
      </c>
      <c r="F2838" s="98">
        <f t="shared" si="44"/>
        <v>5.947</v>
      </c>
      <c r="I2838" s="98">
        <v>5.947</v>
      </c>
    </row>
    <row r="2839" spans="1:9" ht="12.75" hidden="1" outlineLevel="4">
      <c r="A2839" s="85" t="s">
        <v>6065</v>
      </c>
      <c r="B2839" s="88" t="s">
        <v>2410</v>
      </c>
      <c r="C2839" s="88" t="s">
        <v>2411</v>
      </c>
      <c r="D2839" s="89">
        <v>143</v>
      </c>
      <c r="F2839" s="98">
        <f t="shared" si="44"/>
        <v>0.143</v>
      </c>
      <c r="I2839" s="98">
        <v>0.143</v>
      </c>
    </row>
    <row r="2840" spans="1:9" ht="12.75" hidden="1" outlineLevel="4">
      <c r="A2840" s="85" t="s">
        <v>6066</v>
      </c>
      <c r="B2840" s="88" t="s">
        <v>2416</v>
      </c>
      <c r="C2840" s="88" t="s">
        <v>2417</v>
      </c>
      <c r="D2840" s="89">
        <v>1210</v>
      </c>
      <c r="F2840" s="98">
        <f t="shared" si="44"/>
        <v>1.21</v>
      </c>
      <c r="I2840" s="98">
        <v>1.21</v>
      </c>
    </row>
    <row r="2841" spans="1:9" ht="12.75" hidden="1" outlineLevel="4">
      <c r="A2841" s="85" t="s">
        <v>6067</v>
      </c>
      <c r="B2841" s="88" t="s">
        <v>2504</v>
      </c>
      <c r="C2841" s="88" t="s">
        <v>2505</v>
      </c>
      <c r="D2841" s="89">
        <v>491</v>
      </c>
      <c r="F2841" s="98">
        <f t="shared" si="44"/>
        <v>0.491</v>
      </c>
      <c r="I2841" s="98">
        <v>0.491</v>
      </c>
    </row>
    <row r="2842" spans="1:9" ht="12.75" hidden="1" outlineLevel="4">
      <c r="A2842" s="85" t="s">
        <v>6068</v>
      </c>
      <c r="B2842" s="88" t="s">
        <v>2510</v>
      </c>
      <c r="C2842" s="88" t="s">
        <v>2511</v>
      </c>
      <c r="D2842" s="89">
        <v>112</v>
      </c>
      <c r="F2842" s="98">
        <f t="shared" si="44"/>
        <v>0.112</v>
      </c>
      <c r="I2842" s="98">
        <v>0.112</v>
      </c>
    </row>
    <row r="2843" spans="1:9" ht="12.75" hidden="1" outlineLevel="4">
      <c r="A2843" s="85" t="s">
        <v>6069</v>
      </c>
      <c r="B2843" s="88" t="s">
        <v>2437</v>
      </c>
      <c r="C2843" s="88" t="s">
        <v>2438</v>
      </c>
      <c r="D2843" s="89">
        <v>709</v>
      </c>
      <c r="F2843" s="98">
        <f t="shared" si="44"/>
        <v>0.709</v>
      </c>
      <c r="I2843" s="98">
        <v>0.709</v>
      </c>
    </row>
    <row r="2844" spans="1:9" ht="12.75" hidden="1" outlineLevel="4">
      <c r="A2844" s="85" t="s">
        <v>6070</v>
      </c>
      <c r="B2844" s="88" t="s">
        <v>2440</v>
      </c>
      <c r="C2844" s="88" t="s">
        <v>2441</v>
      </c>
      <c r="D2844" s="89">
        <v>1194</v>
      </c>
      <c r="F2844" s="98">
        <f t="shared" si="44"/>
        <v>1.194</v>
      </c>
      <c r="I2844" s="98">
        <v>1.194</v>
      </c>
    </row>
    <row r="2845" spans="1:9" ht="12.75" hidden="1" outlineLevel="4">
      <c r="A2845" s="85" t="s">
        <v>6071</v>
      </c>
      <c r="B2845" s="88" t="s">
        <v>4693</v>
      </c>
      <c r="C2845" s="88" t="s">
        <v>4694</v>
      </c>
      <c r="D2845" s="89">
        <v>2868</v>
      </c>
      <c r="F2845" s="98">
        <f t="shared" si="44"/>
        <v>2.868</v>
      </c>
      <c r="I2845" s="98">
        <v>2.868</v>
      </c>
    </row>
    <row r="2846" spans="1:9" ht="12.75" hidden="1" outlineLevel="4">
      <c r="A2846" s="85" t="s">
        <v>6072</v>
      </c>
      <c r="B2846" s="88" t="s">
        <v>203</v>
      </c>
      <c r="C2846" s="88" t="s">
        <v>204</v>
      </c>
      <c r="D2846" s="89">
        <v>-109740</v>
      </c>
      <c r="F2846" s="98">
        <f t="shared" si="44"/>
        <v>-109.74</v>
      </c>
      <c r="I2846" s="98">
        <v>-109.74</v>
      </c>
    </row>
    <row r="2847" spans="1:9" ht="12.75" hidden="1" outlineLevel="3" collapsed="1">
      <c r="A2847" s="85" t="s">
        <v>2398</v>
      </c>
      <c r="B2847" s="90" t="s">
        <v>6073</v>
      </c>
      <c r="C2847" s="90" t="s">
        <v>6074</v>
      </c>
      <c r="D2847" s="91">
        <v>-794</v>
      </c>
      <c r="F2847" s="98">
        <f t="shared" si="44"/>
        <v>-0.794</v>
      </c>
      <c r="I2847" s="98">
        <v>-0.794</v>
      </c>
    </row>
    <row r="2848" spans="1:9" ht="12.75" hidden="1" outlineLevel="4">
      <c r="A2848" s="85" t="s">
        <v>6075</v>
      </c>
      <c r="B2848" s="88" t="s">
        <v>2483</v>
      </c>
      <c r="C2848" s="88" t="s">
        <v>2484</v>
      </c>
      <c r="D2848" s="89">
        <v>1145186</v>
      </c>
      <c r="F2848" s="98">
        <f t="shared" si="44"/>
        <v>1145.186</v>
      </c>
      <c r="I2848" s="98">
        <v>1145.186</v>
      </c>
    </row>
    <row r="2849" spans="1:9" ht="12.75" hidden="1" outlineLevel="4">
      <c r="A2849" s="85" t="s">
        <v>6076</v>
      </c>
      <c r="B2849" s="88" t="s">
        <v>318</v>
      </c>
      <c r="C2849" s="88" t="s">
        <v>319</v>
      </c>
      <c r="D2849" s="89">
        <v>156</v>
      </c>
      <c r="F2849" s="98">
        <f t="shared" si="44"/>
        <v>0.156</v>
      </c>
      <c r="I2849" s="98">
        <v>0.156</v>
      </c>
    </row>
    <row r="2850" spans="1:9" ht="12.75" hidden="1" outlineLevel="4">
      <c r="A2850" s="85" t="s">
        <v>6077</v>
      </c>
      <c r="B2850" s="88" t="s">
        <v>6159</v>
      </c>
      <c r="C2850" s="88" t="s">
        <v>6160</v>
      </c>
      <c r="D2850" s="89">
        <v>49966</v>
      </c>
      <c r="F2850" s="98">
        <f t="shared" si="44"/>
        <v>49.966</v>
      </c>
      <c r="I2850" s="98">
        <v>49.966</v>
      </c>
    </row>
    <row r="2851" spans="1:9" ht="12.75" hidden="1" outlineLevel="4">
      <c r="A2851" s="85" t="s">
        <v>6078</v>
      </c>
      <c r="B2851" s="88" t="s">
        <v>2486</v>
      </c>
      <c r="C2851" s="88" t="s">
        <v>2487</v>
      </c>
      <c r="D2851" s="89">
        <v>216424</v>
      </c>
      <c r="F2851" s="98">
        <f t="shared" si="44"/>
        <v>216.424</v>
      </c>
      <c r="I2851" s="98">
        <v>216.424</v>
      </c>
    </row>
    <row r="2852" spans="1:9" ht="12.75" hidden="1" outlineLevel="4">
      <c r="A2852" s="85" t="s">
        <v>6079</v>
      </c>
      <c r="B2852" s="88" t="s">
        <v>2413</v>
      </c>
      <c r="C2852" s="88" t="s">
        <v>2414</v>
      </c>
      <c r="D2852" s="89">
        <v>-3448</v>
      </c>
      <c r="F2852" s="98">
        <f t="shared" si="44"/>
        <v>-3.448</v>
      </c>
      <c r="I2852" s="98">
        <v>-3.448</v>
      </c>
    </row>
    <row r="2853" spans="1:9" ht="12.75" hidden="1" outlineLevel="4">
      <c r="A2853" s="85" t="s">
        <v>6080</v>
      </c>
      <c r="B2853" s="88" t="s">
        <v>5097</v>
      </c>
      <c r="C2853" s="88" t="s">
        <v>5098</v>
      </c>
      <c r="D2853" s="89">
        <v>251</v>
      </c>
      <c r="F2853" s="98">
        <f t="shared" si="44"/>
        <v>0.251</v>
      </c>
      <c r="I2853" s="98">
        <v>0.251</v>
      </c>
    </row>
    <row r="2854" spans="1:9" ht="12.75" hidden="1" outlineLevel="4">
      <c r="A2854" s="85" t="s">
        <v>6081</v>
      </c>
      <c r="B2854" s="88" t="s">
        <v>2504</v>
      </c>
      <c r="C2854" s="88" t="s">
        <v>2505</v>
      </c>
      <c r="D2854" s="89">
        <v>4197</v>
      </c>
      <c r="F2854" s="98">
        <f t="shared" si="44"/>
        <v>4.197</v>
      </c>
      <c r="I2854" s="98">
        <v>4.197</v>
      </c>
    </row>
    <row r="2855" spans="1:9" ht="12.75" hidden="1" outlineLevel="4">
      <c r="A2855" s="85" t="s">
        <v>6082</v>
      </c>
      <c r="B2855" s="88" t="s">
        <v>4699</v>
      </c>
      <c r="C2855" s="88" t="s">
        <v>4700</v>
      </c>
      <c r="D2855" s="89">
        <v>4439</v>
      </c>
      <c r="F2855" s="98">
        <f t="shared" si="44"/>
        <v>4.439</v>
      </c>
      <c r="I2855" s="98">
        <v>4.439</v>
      </c>
    </row>
    <row r="2856" spans="1:9" ht="12.75" hidden="1" outlineLevel="4">
      <c r="A2856" s="85" t="s">
        <v>6083</v>
      </c>
      <c r="B2856" s="88" t="s">
        <v>2404</v>
      </c>
      <c r="C2856" s="88" t="s">
        <v>2405</v>
      </c>
      <c r="D2856" s="89">
        <v>96026</v>
      </c>
      <c r="F2856" s="98">
        <f t="shared" si="44"/>
        <v>96.026</v>
      </c>
      <c r="I2856" s="98">
        <v>96.026</v>
      </c>
    </row>
    <row r="2857" spans="1:9" ht="12.75" hidden="1" outlineLevel="4">
      <c r="A2857" s="85" t="s">
        <v>6084</v>
      </c>
      <c r="B2857" s="88" t="s">
        <v>2410</v>
      </c>
      <c r="C2857" s="88" t="s">
        <v>2411</v>
      </c>
      <c r="D2857" s="89">
        <v>2250</v>
      </c>
      <c r="F2857" s="98">
        <f t="shared" si="44"/>
        <v>2.25</v>
      </c>
      <c r="I2857" s="98">
        <v>2.25</v>
      </c>
    </row>
    <row r="2858" spans="1:9" ht="12.75" hidden="1" outlineLevel="4">
      <c r="A2858" s="85" t="s">
        <v>6085</v>
      </c>
      <c r="B2858" s="88" t="s">
        <v>3156</v>
      </c>
      <c r="C2858" s="88" t="s">
        <v>3157</v>
      </c>
      <c r="D2858" s="89">
        <v>52882</v>
      </c>
      <c r="F2858" s="98">
        <f t="shared" si="44"/>
        <v>52.882</v>
      </c>
      <c r="I2858" s="98">
        <v>52.882</v>
      </c>
    </row>
    <row r="2859" spans="1:9" ht="12.75" hidden="1" outlineLevel="4">
      <c r="A2859" s="85" t="s">
        <v>6086</v>
      </c>
      <c r="B2859" s="88" t="s">
        <v>2416</v>
      </c>
      <c r="C2859" s="88" t="s">
        <v>2417</v>
      </c>
      <c r="D2859" s="89">
        <v>16122</v>
      </c>
      <c r="F2859" s="98">
        <f t="shared" si="44"/>
        <v>16.122</v>
      </c>
      <c r="I2859" s="98">
        <v>16.122</v>
      </c>
    </row>
    <row r="2860" spans="1:9" ht="12.75" hidden="1" outlineLevel="4">
      <c r="A2860" s="85" t="s">
        <v>6087</v>
      </c>
      <c r="B2860" s="88" t="s">
        <v>6088</v>
      </c>
      <c r="C2860" s="88" t="s">
        <v>6089</v>
      </c>
      <c r="D2860" s="89">
        <v>318</v>
      </c>
      <c r="F2860" s="98">
        <f t="shared" si="44"/>
        <v>0.318</v>
      </c>
      <c r="I2860" s="98">
        <v>0.318</v>
      </c>
    </row>
    <row r="2861" spans="1:9" ht="12.75" hidden="1" outlineLevel="4">
      <c r="A2861" s="85" t="s">
        <v>6090</v>
      </c>
      <c r="B2861" s="88" t="s">
        <v>304</v>
      </c>
      <c r="C2861" s="88" t="s">
        <v>305</v>
      </c>
      <c r="D2861" s="89">
        <v>28</v>
      </c>
      <c r="F2861" s="98">
        <f t="shared" si="44"/>
        <v>0.028</v>
      </c>
      <c r="I2861" s="98">
        <v>0.028</v>
      </c>
    </row>
    <row r="2862" spans="1:9" ht="12.75" hidden="1" outlineLevel="4">
      <c r="A2862" s="85" t="s">
        <v>6091</v>
      </c>
      <c r="B2862" s="88" t="s">
        <v>335</v>
      </c>
      <c r="C2862" s="88" t="s">
        <v>336</v>
      </c>
      <c r="D2862" s="89">
        <v>4888</v>
      </c>
      <c r="F2862" s="98">
        <f t="shared" si="44"/>
        <v>4.888</v>
      </c>
      <c r="I2862" s="98">
        <v>4.888</v>
      </c>
    </row>
    <row r="2863" spans="1:9" ht="12.75" hidden="1" outlineLevel="4">
      <c r="A2863" s="85" t="s">
        <v>6092</v>
      </c>
      <c r="B2863" s="88" t="s">
        <v>2510</v>
      </c>
      <c r="C2863" s="88" t="s">
        <v>2511</v>
      </c>
      <c r="D2863" s="89">
        <v>1953</v>
      </c>
      <c r="F2863" s="98">
        <f t="shared" si="44"/>
        <v>1.953</v>
      </c>
      <c r="I2863" s="98">
        <v>1.953</v>
      </c>
    </row>
    <row r="2864" spans="1:9" ht="12.75" hidden="1" outlineLevel="4">
      <c r="A2864" s="85" t="s">
        <v>6093</v>
      </c>
      <c r="B2864" s="88" t="s">
        <v>2437</v>
      </c>
      <c r="C2864" s="88" t="s">
        <v>2438</v>
      </c>
      <c r="D2864" s="89">
        <v>12411</v>
      </c>
      <c r="F2864" s="98">
        <f t="shared" si="44"/>
        <v>12.411</v>
      </c>
      <c r="I2864" s="98">
        <v>12.411</v>
      </c>
    </row>
    <row r="2865" spans="1:9" ht="12.75" hidden="1" outlineLevel="4">
      <c r="A2865" s="85" t="s">
        <v>6094</v>
      </c>
      <c r="B2865" s="88" t="s">
        <v>2440</v>
      </c>
      <c r="C2865" s="88" t="s">
        <v>2441</v>
      </c>
      <c r="D2865" s="89">
        <v>20896</v>
      </c>
      <c r="F2865" s="98">
        <f t="shared" si="44"/>
        <v>20.896</v>
      </c>
      <c r="I2865" s="98">
        <v>20.896</v>
      </c>
    </row>
    <row r="2866" spans="1:9" ht="12.75" hidden="1" outlineLevel="4">
      <c r="A2866" s="85" t="s">
        <v>6095</v>
      </c>
      <c r="B2866" s="88" t="s">
        <v>4693</v>
      </c>
      <c r="C2866" s="88" t="s">
        <v>4694</v>
      </c>
      <c r="D2866" s="89">
        <v>2868</v>
      </c>
      <c r="F2866" s="98">
        <f t="shared" si="44"/>
        <v>2.868</v>
      </c>
      <c r="I2866" s="98">
        <v>2.868</v>
      </c>
    </row>
    <row r="2867" spans="1:9" ht="12.75" hidden="1" outlineLevel="4">
      <c r="A2867" s="85" t="s">
        <v>6096</v>
      </c>
      <c r="B2867" s="88" t="s">
        <v>203</v>
      </c>
      <c r="C2867" s="88" t="s">
        <v>204</v>
      </c>
      <c r="D2867" s="89">
        <v>-1278233</v>
      </c>
      <c r="F2867" s="98">
        <f t="shared" si="44"/>
        <v>-1278.233</v>
      </c>
      <c r="I2867" s="98">
        <v>-1278.233</v>
      </c>
    </row>
    <row r="2868" spans="1:9" ht="12.75" hidden="1" outlineLevel="3" collapsed="1">
      <c r="A2868" s="85" t="s">
        <v>2398</v>
      </c>
      <c r="B2868" s="90" t="s">
        <v>6097</v>
      </c>
      <c r="C2868" s="90" t="s">
        <v>6098</v>
      </c>
      <c r="D2868" s="91">
        <v>349580</v>
      </c>
      <c r="F2868" s="98">
        <f t="shared" si="44"/>
        <v>349.58</v>
      </c>
      <c r="I2868" s="98">
        <v>349.58</v>
      </c>
    </row>
    <row r="2869" spans="1:9" ht="12.75" hidden="1" outlineLevel="4">
      <c r="A2869" s="85" t="s">
        <v>6099</v>
      </c>
      <c r="B2869" s="88" t="s">
        <v>3156</v>
      </c>
      <c r="C2869" s="88" t="s">
        <v>3157</v>
      </c>
      <c r="D2869" s="89">
        <v>9780</v>
      </c>
      <c r="F2869" s="98">
        <f t="shared" si="44"/>
        <v>9.78</v>
      </c>
      <c r="I2869" s="98">
        <v>9.78</v>
      </c>
    </row>
    <row r="2870" spans="1:9" ht="12.75" hidden="1" outlineLevel="4">
      <c r="A2870" s="85" t="s">
        <v>6100</v>
      </c>
      <c r="B2870" s="88" t="s">
        <v>2504</v>
      </c>
      <c r="C2870" s="88" t="s">
        <v>2505</v>
      </c>
      <c r="D2870" s="89">
        <v>655</v>
      </c>
      <c r="F2870" s="98">
        <f t="shared" si="44"/>
        <v>0.655</v>
      </c>
      <c r="I2870" s="98">
        <v>0.655</v>
      </c>
    </row>
    <row r="2871" spans="1:9" ht="12.75" hidden="1" outlineLevel="4">
      <c r="A2871" s="85" t="s">
        <v>6101</v>
      </c>
      <c r="B2871" s="88" t="s">
        <v>4693</v>
      </c>
      <c r="C2871" s="88" t="s">
        <v>4694</v>
      </c>
      <c r="D2871" s="89">
        <v>2868</v>
      </c>
      <c r="F2871" s="98">
        <f t="shared" si="44"/>
        <v>2.868</v>
      </c>
      <c r="I2871" s="98">
        <v>2.868</v>
      </c>
    </row>
    <row r="2872" spans="1:9" ht="12.75" hidden="1" outlineLevel="4">
      <c r="A2872" s="85" t="s">
        <v>6102</v>
      </c>
      <c r="B2872" s="88" t="s">
        <v>203</v>
      </c>
      <c r="C2872" s="88" t="s">
        <v>204</v>
      </c>
      <c r="D2872" s="89">
        <v>-131389</v>
      </c>
      <c r="F2872" s="98">
        <f t="shared" si="44"/>
        <v>-131.389</v>
      </c>
      <c r="I2872" s="98">
        <v>-131.389</v>
      </c>
    </row>
    <row r="2873" spans="1:9" ht="12.75" hidden="1" outlineLevel="3" collapsed="1">
      <c r="A2873" s="85" t="s">
        <v>2398</v>
      </c>
      <c r="B2873" s="90" t="s">
        <v>6103</v>
      </c>
      <c r="C2873" s="90" t="s">
        <v>6104</v>
      </c>
      <c r="D2873" s="91">
        <v>-118086</v>
      </c>
      <c r="F2873" s="98">
        <f t="shared" si="44"/>
        <v>-118.086</v>
      </c>
      <c r="I2873" s="98">
        <v>-118.086</v>
      </c>
    </row>
    <row r="2874" spans="1:9" ht="12.75" hidden="1" outlineLevel="4">
      <c r="A2874" s="85" t="s">
        <v>6105</v>
      </c>
      <c r="B2874" s="88" t="s">
        <v>2404</v>
      </c>
      <c r="C2874" s="88" t="s">
        <v>2405</v>
      </c>
      <c r="D2874" s="89">
        <v>60624</v>
      </c>
      <c r="F2874" s="98">
        <f t="shared" si="44"/>
        <v>60.624</v>
      </c>
      <c r="I2874" s="98">
        <v>60.624</v>
      </c>
    </row>
    <row r="2875" spans="1:9" ht="12.75" hidden="1" outlineLevel="4">
      <c r="A2875" s="85" t="s">
        <v>6106</v>
      </c>
      <c r="B2875" s="88" t="s">
        <v>2416</v>
      </c>
      <c r="C2875" s="88" t="s">
        <v>2417</v>
      </c>
      <c r="D2875" s="89">
        <v>12922</v>
      </c>
      <c r="F2875" s="98">
        <f t="shared" si="44"/>
        <v>12.922</v>
      </c>
      <c r="I2875" s="98">
        <v>12.922</v>
      </c>
    </row>
    <row r="2876" spans="1:9" ht="12.75" hidden="1" outlineLevel="4">
      <c r="A2876" s="85" t="s">
        <v>6107</v>
      </c>
      <c r="B2876" s="88" t="s">
        <v>6088</v>
      </c>
      <c r="C2876" s="88" t="s">
        <v>6089</v>
      </c>
      <c r="D2876" s="89">
        <v>263</v>
      </c>
      <c r="F2876" s="98">
        <f t="shared" si="44"/>
        <v>0.263</v>
      </c>
      <c r="I2876" s="98">
        <v>0.263</v>
      </c>
    </row>
    <row r="2877" spans="1:9" ht="12.75" hidden="1" outlineLevel="4">
      <c r="A2877" s="85" t="s">
        <v>6108</v>
      </c>
      <c r="B2877" s="88" t="s">
        <v>2419</v>
      </c>
      <c r="C2877" s="88" t="s">
        <v>2420</v>
      </c>
      <c r="D2877" s="89">
        <v>542</v>
      </c>
      <c r="F2877" s="98">
        <f t="shared" si="44"/>
        <v>0.542</v>
      </c>
      <c r="I2877" s="98">
        <v>0.542</v>
      </c>
    </row>
    <row r="2878" spans="1:9" ht="12.75" hidden="1" outlineLevel="4">
      <c r="A2878" s="85" t="s">
        <v>6109</v>
      </c>
      <c r="B2878" s="88" t="s">
        <v>2510</v>
      </c>
      <c r="C2878" s="88" t="s">
        <v>2511</v>
      </c>
      <c r="D2878" s="89">
        <v>1172</v>
      </c>
      <c r="F2878" s="98">
        <f t="shared" si="44"/>
        <v>1.172</v>
      </c>
      <c r="I2878" s="98">
        <v>1.172</v>
      </c>
    </row>
    <row r="2879" spans="1:9" ht="12.75" hidden="1" outlineLevel="4">
      <c r="A2879" s="85" t="s">
        <v>6110</v>
      </c>
      <c r="B2879" s="88" t="s">
        <v>2437</v>
      </c>
      <c r="C2879" s="88" t="s">
        <v>2438</v>
      </c>
      <c r="D2879" s="89">
        <v>7446</v>
      </c>
      <c r="F2879" s="98">
        <f t="shared" si="44"/>
        <v>7.446</v>
      </c>
      <c r="I2879" s="98">
        <v>7.446</v>
      </c>
    </row>
    <row r="2880" spans="1:9" ht="12.75" hidden="1" outlineLevel="4">
      <c r="A2880" s="85" t="s">
        <v>6111</v>
      </c>
      <c r="B2880" s="88" t="s">
        <v>2562</v>
      </c>
      <c r="C2880" s="88" t="s">
        <v>2563</v>
      </c>
      <c r="D2880" s="89">
        <v>37</v>
      </c>
      <c r="F2880" s="98">
        <f t="shared" si="44"/>
        <v>0.037</v>
      </c>
      <c r="I2880" s="98">
        <v>0.037</v>
      </c>
    </row>
    <row r="2881" spans="1:9" ht="12.75" hidden="1" outlineLevel="4">
      <c r="A2881" s="85" t="s">
        <v>6112</v>
      </c>
      <c r="B2881" s="88" t="s">
        <v>2483</v>
      </c>
      <c r="C2881" s="88" t="s">
        <v>2484</v>
      </c>
      <c r="D2881" s="89">
        <v>720653</v>
      </c>
      <c r="F2881" s="98">
        <f t="shared" si="44"/>
        <v>720.653</v>
      </c>
      <c r="I2881" s="98">
        <v>720.653</v>
      </c>
    </row>
    <row r="2882" spans="1:9" ht="12.75" hidden="1" outlineLevel="4">
      <c r="A2882" s="85" t="s">
        <v>6113</v>
      </c>
      <c r="B2882" s="88" t="s">
        <v>2486</v>
      </c>
      <c r="C2882" s="88" t="s">
        <v>2487</v>
      </c>
      <c r="D2882" s="89">
        <v>141886</v>
      </c>
      <c r="F2882" s="98">
        <f t="shared" si="44"/>
        <v>141.886</v>
      </c>
      <c r="I2882" s="98">
        <v>141.886</v>
      </c>
    </row>
    <row r="2883" spans="1:9" ht="12.75" hidden="1" outlineLevel="4">
      <c r="A2883" s="85" t="s">
        <v>6114</v>
      </c>
      <c r="B2883" s="88" t="s">
        <v>2410</v>
      </c>
      <c r="C2883" s="88" t="s">
        <v>2411</v>
      </c>
      <c r="D2883" s="89">
        <v>1939</v>
      </c>
      <c r="F2883" s="98">
        <f t="shared" si="44"/>
        <v>1.939</v>
      </c>
      <c r="I2883" s="98">
        <v>1.939</v>
      </c>
    </row>
    <row r="2884" spans="1:9" ht="12.75" hidden="1" outlineLevel="4">
      <c r="A2884" s="85" t="s">
        <v>6115</v>
      </c>
      <c r="B2884" s="88" t="s">
        <v>2413</v>
      </c>
      <c r="C2884" s="88" t="s">
        <v>2414</v>
      </c>
      <c r="D2884" s="89">
        <v>-3396</v>
      </c>
      <c r="F2884" s="98">
        <f t="shared" si="44"/>
        <v>-3.396</v>
      </c>
      <c r="I2884" s="98">
        <v>-3.396</v>
      </c>
    </row>
    <row r="2885" spans="1:9" ht="12.75" hidden="1" outlineLevel="4">
      <c r="A2885" s="85" t="s">
        <v>6116</v>
      </c>
      <c r="B2885" s="88" t="s">
        <v>3156</v>
      </c>
      <c r="C2885" s="88" t="s">
        <v>3157</v>
      </c>
      <c r="D2885" s="89">
        <v>36009</v>
      </c>
      <c r="F2885" s="98">
        <f t="shared" si="44"/>
        <v>36.009</v>
      </c>
      <c r="I2885" s="98">
        <v>36.009</v>
      </c>
    </row>
    <row r="2886" spans="1:9" ht="12.75" hidden="1" outlineLevel="4">
      <c r="A2886" s="85" t="s">
        <v>6117</v>
      </c>
      <c r="B2886" s="88" t="s">
        <v>2504</v>
      </c>
      <c r="C2886" s="88" t="s">
        <v>2505</v>
      </c>
      <c r="D2886" s="89">
        <v>3088</v>
      </c>
      <c r="F2886" s="98">
        <f aca="true" t="shared" si="45" ref="F2886:F2949">D2886/1000</f>
        <v>3.088</v>
      </c>
      <c r="I2886" s="98">
        <v>3.088</v>
      </c>
    </row>
    <row r="2887" spans="1:9" ht="12.75" hidden="1" outlineLevel="4">
      <c r="A2887" s="85" t="s">
        <v>6118</v>
      </c>
      <c r="B2887" s="88" t="s">
        <v>2759</v>
      </c>
      <c r="C2887" s="88" t="s">
        <v>2760</v>
      </c>
      <c r="D2887" s="89">
        <v>1678</v>
      </c>
      <c r="F2887" s="98">
        <f t="shared" si="45"/>
        <v>1.678</v>
      </c>
      <c r="I2887" s="98">
        <v>1.678</v>
      </c>
    </row>
    <row r="2888" spans="1:9" ht="12.75" hidden="1" outlineLevel="4">
      <c r="A2888" s="85" t="s">
        <v>6119</v>
      </c>
      <c r="B2888" s="88" t="s">
        <v>2440</v>
      </c>
      <c r="C2888" s="88" t="s">
        <v>2441</v>
      </c>
      <c r="D2888" s="89">
        <v>12538</v>
      </c>
      <c r="F2888" s="98">
        <f t="shared" si="45"/>
        <v>12.538</v>
      </c>
      <c r="I2888" s="98">
        <v>12.538</v>
      </c>
    </row>
    <row r="2889" spans="1:9" ht="12.75" hidden="1" outlineLevel="4">
      <c r="A2889" s="85" t="s">
        <v>6120</v>
      </c>
      <c r="B2889" s="88" t="s">
        <v>4693</v>
      </c>
      <c r="C2889" s="88" t="s">
        <v>4694</v>
      </c>
      <c r="D2889" s="89">
        <v>2868</v>
      </c>
      <c r="F2889" s="98">
        <f t="shared" si="45"/>
        <v>2.868</v>
      </c>
      <c r="I2889" s="98">
        <v>2.868</v>
      </c>
    </row>
    <row r="2890" spans="1:9" ht="12.75" hidden="1" outlineLevel="4">
      <c r="A2890" s="85" t="s">
        <v>6121</v>
      </c>
      <c r="B2890" s="88" t="s">
        <v>4699</v>
      </c>
      <c r="C2890" s="88" t="s">
        <v>4700</v>
      </c>
      <c r="D2890" s="89">
        <v>2663</v>
      </c>
      <c r="F2890" s="98">
        <f t="shared" si="45"/>
        <v>2.663</v>
      </c>
      <c r="I2890" s="98">
        <v>2.663</v>
      </c>
    </row>
    <row r="2891" spans="1:9" ht="12.75" hidden="1" outlineLevel="4">
      <c r="A2891" s="85" t="s">
        <v>6122</v>
      </c>
      <c r="B2891" s="88" t="s">
        <v>203</v>
      </c>
      <c r="C2891" s="88" t="s">
        <v>204</v>
      </c>
      <c r="D2891" s="89">
        <v>-1081483</v>
      </c>
      <c r="F2891" s="98">
        <f t="shared" si="45"/>
        <v>-1081.483</v>
      </c>
      <c r="I2891" s="98">
        <v>-1081.483</v>
      </c>
    </row>
    <row r="2892" spans="1:9" ht="12.75" hidden="1" outlineLevel="3" collapsed="1">
      <c r="A2892" s="85" t="s">
        <v>2398</v>
      </c>
      <c r="B2892" s="90" t="s">
        <v>6123</v>
      </c>
      <c r="C2892" s="90" t="s">
        <v>6124</v>
      </c>
      <c r="D2892" s="91">
        <v>-78551</v>
      </c>
      <c r="F2892" s="98">
        <f t="shared" si="45"/>
        <v>-78.551</v>
      </c>
      <c r="I2892" s="98">
        <v>-78.551</v>
      </c>
    </row>
    <row r="2893" spans="1:9" ht="12.75" outlineLevel="2" collapsed="1">
      <c r="A2893" s="85" t="s">
        <v>2401</v>
      </c>
      <c r="B2893" s="90" t="s">
        <v>6125</v>
      </c>
      <c r="C2893" s="90" t="s">
        <v>2380</v>
      </c>
      <c r="D2893" s="91">
        <v>-282167</v>
      </c>
      <c r="F2893" s="98">
        <f t="shared" si="45"/>
        <v>-282.167</v>
      </c>
      <c r="I2893" s="98">
        <v>-282.167</v>
      </c>
    </row>
    <row r="2894" spans="1:9" ht="12.75" hidden="1" outlineLevel="4">
      <c r="A2894" s="85" t="s">
        <v>6126</v>
      </c>
      <c r="B2894" s="88" t="s">
        <v>2483</v>
      </c>
      <c r="C2894" s="88" t="s">
        <v>2484</v>
      </c>
      <c r="D2894" s="89">
        <v>56836</v>
      </c>
      <c r="F2894" s="98">
        <f t="shared" si="45"/>
        <v>56.836</v>
      </c>
      <c r="I2894" s="98">
        <v>56.836</v>
      </c>
    </row>
    <row r="2895" spans="1:9" ht="12.75" hidden="1" outlineLevel="4">
      <c r="A2895" s="85" t="s">
        <v>6127</v>
      </c>
      <c r="B2895" s="88" t="s">
        <v>2486</v>
      </c>
      <c r="C2895" s="88" t="s">
        <v>2487</v>
      </c>
      <c r="D2895" s="89">
        <v>11996</v>
      </c>
      <c r="F2895" s="98">
        <f t="shared" si="45"/>
        <v>11.996</v>
      </c>
      <c r="I2895" s="98">
        <v>11.996</v>
      </c>
    </row>
    <row r="2896" spans="1:9" ht="12.75" hidden="1" outlineLevel="4">
      <c r="A2896" s="85" t="s">
        <v>6128</v>
      </c>
      <c r="B2896" s="88" t="s">
        <v>6129</v>
      </c>
      <c r="C2896" s="88" t="s">
        <v>6130</v>
      </c>
      <c r="D2896" s="89">
        <v>2800</v>
      </c>
      <c r="F2896" s="98">
        <f t="shared" si="45"/>
        <v>2.8</v>
      </c>
      <c r="I2896" s="98">
        <v>2.8</v>
      </c>
    </row>
    <row r="2897" spans="1:9" ht="12.75" hidden="1" outlineLevel="4">
      <c r="A2897" s="85" t="s">
        <v>6131</v>
      </c>
      <c r="B2897" s="88" t="s">
        <v>2413</v>
      </c>
      <c r="C2897" s="88" t="s">
        <v>2414</v>
      </c>
      <c r="D2897" s="89">
        <v>-311</v>
      </c>
      <c r="F2897" s="98">
        <f t="shared" si="45"/>
        <v>-0.311</v>
      </c>
      <c r="I2897" s="98">
        <v>-0.311</v>
      </c>
    </row>
    <row r="2898" spans="1:9" ht="12.75" hidden="1" outlineLevel="4">
      <c r="A2898" s="85" t="s">
        <v>6132</v>
      </c>
      <c r="B2898" s="88" t="s">
        <v>517</v>
      </c>
      <c r="C2898" s="88" t="s">
        <v>518</v>
      </c>
      <c r="D2898" s="89">
        <v>120</v>
      </c>
      <c r="F2898" s="98">
        <f t="shared" si="45"/>
        <v>0.12</v>
      </c>
      <c r="I2898" s="98">
        <v>0.12</v>
      </c>
    </row>
    <row r="2899" spans="1:9" ht="12.75" hidden="1" outlineLevel="4">
      <c r="A2899" s="85" t="s">
        <v>6133</v>
      </c>
      <c r="B2899" s="88" t="s">
        <v>2534</v>
      </c>
      <c r="C2899" s="88" t="s">
        <v>2535</v>
      </c>
      <c r="D2899" s="89">
        <v>100</v>
      </c>
      <c r="F2899" s="98">
        <f t="shared" si="45"/>
        <v>0.1</v>
      </c>
      <c r="I2899" s="98">
        <v>0.1</v>
      </c>
    </row>
    <row r="2900" spans="1:9" ht="12.75" hidden="1" outlineLevel="4">
      <c r="A2900" s="85" t="s">
        <v>6134</v>
      </c>
      <c r="B2900" s="88" t="s">
        <v>2504</v>
      </c>
      <c r="C2900" s="88" t="s">
        <v>2505</v>
      </c>
      <c r="D2900" s="89">
        <v>700</v>
      </c>
      <c r="F2900" s="98">
        <f t="shared" si="45"/>
        <v>0.7</v>
      </c>
      <c r="I2900" s="98">
        <v>0.7</v>
      </c>
    </row>
    <row r="2901" spans="1:9" ht="12.75" hidden="1" outlineLevel="4">
      <c r="A2901" s="85" t="s">
        <v>6135</v>
      </c>
      <c r="B2901" s="88" t="s">
        <v>2510</v>
      </c>
      <c r="C2901" s="88" t="s">
        <v>2511</v>
      </c>
      <c r="D2901" s="89">
        <v>1802</v>
      </c>
      <c r="F2901" s="98">
        <f t="shared" si="45"/>
        <v>1.802</v>
      </c>
      <c r="I2901" s="98">
        <v>1.802</v>
      </c>
    </row>
    <row r="2902" spans="1:9" ht="12.75" hidden="1" outlineLevel="4">
      <c r="A2902" s="85" t="s">
        <v>6136</v>
      </c>
      <c r="B2902" s="88" t="s">
        <v>2434</v>
      </c>
      <c r="C2902" s="88" t="s">
        <v>2435</v>
      </c>
      <c r="D2902" s="89">
        <v>2030</v>
      </c>
      <c r="F2902" s="98">
        <f t="shared" si="45"/>
        <v>2.03</v>
      </c>
      <c r="I2902" s="98">
        <v>2.03</v>
      </c>
    </row>
    <row r="2903" spans="1:9" ht="12.75" hidden="1" outlineLevel="4">
      <c r="A2903" s="85" t="s">
        <v>6137</v>
      </c>
      <c r="B2903" s="88" t="s">
        <v>2437</v>
      </c>
      <c r="C2903" s="88" t="s">
        <v>2438</v>
      </c>
      <c r="D2903" s="89">
        <v>1773</v>
      </c>
      <c r="F2903" s="98">
        <f t="shared" si="45"/>
        <v>1.773</v>
      </c>
      <c r="I2903" s="98">
        <v>1.773</v>
      </c>
    </row>
    <row r="2904" spans="1:9" ht="12.75" hidden="1" outlineLevel="4">
      <c r="A2904" s="85" t="s">
        <v>6138</v>
      </c>
      <c r="B2904" s="88" t="s">
        <v>2443</v>
      </c>
      <c r="C2904" s="88" t="s">
        <v>4691</v>
      </c>
      <c r="D2904" s="89">
        <v>3630</v>
      </c>
      <c r="F2904" s="98">
        <f t="shared" si="45"/>
        <v>3.63</v>
      </c>
      <c r="I2904" s="98">
        <v>3.63</v>
      </c>
    </row>
    <row r="2905" spans="1:9" ht="12.75" hidden="1" outlineLevel="4">
      <c r="A2905" s="85" t="s">
        <v>6139</v>
      </c>
      <c r="B2905" s="88" t="s">
        <v>4699</v>
      </c>
      <c r="C2905" s="88" t="s">
        <v>4700</v>
      </c>
      <c r="D2905" s="89">
        <v>634</v>
      </c>
      <c r="F2905" s="98">
        <f t="shared" si="45"/>
        <v>0.634</v>
      </c>
      <c r="I2905" s="98">
        <v>0.634</v>
      </c>
    </row>
    <row r="2906" spans="1:9" ht="12.75" hidden="1" outlineLevel="4">
      <c r="A2906" s="85" t="s">
        <v>6140</v>
      </c>
      <c r="B2906" s="88" t="s">
        <v>2641</v>
      </c>
      <c r="C2906" s="88" t="s">
        <v>2642</v>
      </c>
      <c r="D2906" s="89">
        <v>-1500</v>
      </c>
      <c r="F2906" s="98">
        <f t="shared" si="45"/>
        <v>-1.5</v>
      </c>
      <c r="I2906" s="98">
        <v>-1.5</v>
      </c>
    </row>
    <row r="2907" spans="1:9" ht="12.75" hidden="1" outlineLevel="4">
      <c r="A2907" s="85" t="s">
        <v>6141</v>
      </c>
      <c r="B2907" s="88" t="s">
        <v>2404</v>
      </c>
      <c r="C2907" s="88" t="s">
        <v>2405</v>
      </c>
      <c r="D2907" s="89">
        <v>3230</v>
      </c>
      <c r="F2907" s="98">
        <f t="shared" si="45"/>
        <v>3.23</v>
      </c>
      <c r="I2907" s="98">
        <v>3.23</v>
      </c>
    </row>
    <row r="2908" spans="1:9" ht="12.75" hidden="1" outlineLevel="4">
      <c r="A2908" s="85" t="s">
        <v>6142</v>
      </c>
      <c r="B2908" s="88" t="s">
        <v>2410</v>
      </c>
      <c r="C2908" s="88" t="s">
        <v>2411</v>
      </c>
      <c r="D2908" s="89">
        <v>141</v>
      </c>
      <c r="F2908" s="98">
        <f t="shared" si="45"/>
        <v>0.141</v>
      </c>
      <c r="I2908" s="98">
        <v>0.141</v>
      </c>
    </row>
    <row r="2909" spans="1:9" ht="12.75" hidden="1" outlineLevel="4">
      <c r="A2909" s="85" t="s">
        <v>6143</v>
      </c>
      <c r="B2909" s="88" t="s">
        <v>5116</v>
      </c>
      <c r="C2909" s="88" t="s">
        <v>5117</v>
      </c>
      <c r="D2909" s="89">
        <v>1700</v>
      </c>
      <c r="F2909" s="98">
        <f t="shared" si="45"/>
        <v>1.7</v>
      </c>
      <c r="I2909" s="98">
        <v>1.7</v>
      </c>
    </row>
    <row r="2910" spans="1:9" ht="12.75" hidden="1" outlineLevel="4">
      <c r="A2910" s="85" t="s">
        <v>6144</v>
      </c>
      <c r="B2910" s="88" t="s">
        <v>2422</v>
      </c>
      <c r="C2910" s="88" t="s">
        <v>2423</v>
      </c>
      <c r="D2910" s="89">
        <v>500</v>
      </c>
      <c r="F2910" s="98">
        <f t="shared" si="45"/>
        <v>0.5</v>
      </c>
      <c r="I2910" s="98">
        <v>0.5</v>
      </c>
    </row>
    <row r="2911" spans="1:9" ht="12.75" hidden="1" outlineLevel="4">
      <c r="A2911" s="85" t="s">
        <v>6145</v>
      </c>
      <c r="B2911" s="88" t="s">
        <v>2501</v>
      </c>
      <c r="C2911" s="88" t="s">
        <v>2502</v>
      </c>
      <c r="D2911" s="89">
        <v>200</v>
      </c>
      <c r="F2911" s="98">
        <f t="shared" si="45"/>
        <v>0.2</v>
      </c>
      <c r="I2911" s="98">
        <v>0.2</v>
      </c>
    </row>
    <row r="2912" spans="1:9" ht="12.75" hidden="1" outlineLevel="4">
      <c r="A2912" s="85" t="s">
        <v>6146</v>
      </c>
      <c r="B2912" s="88" t="s">
        <v>2507</v>
      </c>
      <c r="C2912" s="88" t="s">
        <v>2508</v>
      </c>
      <c r="D2912" s="89">
        <v>945</v>
      </c>
      <c r="F2912" s="98">
        <f t="shared" si="45"/>
        <v>0.945</v>
      </c>
      <c r="I2912" s="98">
        <v>0.945</v>
      </c>
    </row>
    <row r="2913" spans="1:9" ht="12.75" hidden="1" outlineLevel="4">
      <c r="A2913" s="85" t="s">
        <v>6147</v>
      </c>
      <c r="B2913" s="88" t="s">
        <v>2516</v>
      </c>
      <c r="C2913" s="88" t="s">
        <v>2517</v>
      </c>
      <c r="D2913" s="89">
        <v>771</v>
      </c>
      <c r="F2913" s="98">
        <f t="shared" si="45"/>
        <v>0.771</v>
      </c>
      <c r="I2913" s="98">
        <v>0.771</v>
      </c>
    </row>
    <row r="2914" spans="1:9" ht="12.75" hidden="1" outlineLevel="4">
      <c r="A2914" s="85" t="s">
        <v>6148</v>
      </c>
      <c r="B2914" s="88" t="s">
        <v>2440</v>
      </c>
      <c r="C2914" s="88" t="s">
        <v>2441</v>
      </c>
      <c r="D2914" s="89">
        <v>2985</v>
      </c>
      <c r="F2914" s="98">
        <f t="shared" si="45"/>
        <v>2.985</v>
      </c>
      <c r="I2914" s="98">
        <v>2.985</v>
      </c>
    </row>
    <row r="2915" spans="1:9" ht="12.75" hidden="1" outlineLevel="4">
      <c r="A2915" s="85" t="s">
        <v>6149</v>
      </c>
      <c r="B2915" s="88" t="s">
        <v>4693</v>
      </c>
      <c r="C2915" s="88" t="s">
        <v>4694</v>
      </c>
      <c r="D2915" s="89">
        <v>420</v>
      </c>
      <c r="F2915" s="98">
        <f t="shared" si="45"/>
        <v>0.42</v>
      </c>
      <c r="I2915" s="98">
        <v>0.42</v>
      </c>
    </row>
    <row r="2916" spans="1:9" ht="12.75" hidden="1" outlineLevel="4">
      <c r="A2916" s="85" t="s">
        <v>6150</v>
      </c>
      <c r="B2916" s="88" t="s">
        <v>2519</v>
      </c>
      <c r="C2916" s="88" t="s">
        <v>2520</v>
      </c>
      <c r="D2916" s="89">
        <v>11668</v>
      </c>
      <c r="F2916" s="98">
        <f t="shared" si="45"/>
        <v>11.668</v>
      </c>
      <c r="I2916" s="98">
        <v>11.668</v>
      </c>
    </row>
    <row r="2917" spans="1:9" ht="12.75" hidden="1" outlineLevel="4">
      <c r="A2917" s="85" t="s">
        <v>6151</v>
      </c>
      <c r="B2917" s="88" t="s">
        <v>2522</v>
      </c>
      <c r="C2917" s="88" t="s">
        <v>2523</v>
      </c>
      <c r="D2917" s="89">
        <v>119</v>
      </c>
      <c r="F2917" s="98">
        <f t="shared" si="45"/>
        <v>0.119</v>
      </c>
      <c r="I2917" s="98">
        <v>0.119</v>
      </c>
    </row>
    <row r="2918" spans="1:9" ht="12.75" hidden="1" outlineLevel="4">
      <c r="A2918" s="85" t="s">
        <v>6152</v>
      </c>
      <c r="B2918" s="88" t="s">
        <v>2593</v>
      </c>
      <c r="C2918" s="88" t="s">
        <v>2594</v>
      </c>
      <c r="D2918" s="89">
        <v>-43134</v>
      </c>
      <c r="F2918" s="98">
        <f t="shared" si="45"/>
        <v>-43.134</v>
      </c>
      <c r="I2918" s="98">
        <v>-43.134</v>
      </c>
    </row>
    <row r="2919" spans="1:9" ht="12.75" hidden="1" outlineLevel="3" collapsed="1">
      <c r="A2919" s="85" t="s">
        <v>2398</v>
      </c>
      <c r="B2919" s="90" t="s">
        <v>6153</v>
      </c>
      <c r="C2919" s="90" t="s">
        <v>6154</v>
      </c>
      <c r="D2919" s="91">
        <v>60155</v>
      </c>
      <c r="F2919" s="98">
        <f t="shared" si="45"/>
        <v>60.155</v>
      </c>
      <c r="I2919" s="98">
        <v>60.155</v>
      </c>
    </row>
    <row r="2920" spans="1:9" ht="12.75" hidden="1" outlineLevel="4">
      <c r="A2920" s="85" t="s">
        <v>6155</v>
      </c>
      <c r="B2920" s="88" t="s">
        <v>2483</v>
      </c>
      <c r="C2920" s="88" t="s">
        <v>2484</v>
      </c>
      <c r="D2920" s="89">
        <v>325487</v>
      </c>
      <c r="F2920" s="98">
        <f t="shared" si="45"/>
        <v>325.487</v>
      </c>
      <c r="I2920" s="98">
        <v>325.487</v>
      </c>
    </row>
    <row r="2921" spans="1:9" ht="12.75" hidden="1" outlineLevel="4">
      <c r="A2921" s="85" t="s">
        <v>2444</v>
      </c>
      <c r="B2921" s="88" t="s">
        <v>2445</v>
      </c>
      <c r="C2921" s="88" t="s">
        <v>2446</v>
      </c>
      <c r="D2921" s="89">
        <v>5088</v>
      </c>
      <c r="F2921" s="98">
        <f t="shared" si="45"/>
        <v>5.088</v>
      </c>
      <c r="I2921" s="98">
        <v>5.088</v>
      </c>
    </row>
    <row r="2922" spans="1:9" ht="12.75" hidden="1" outlineLevel="4">
      <c r="A2922" s="85" t="s">
        <v>2447</v>
      </c>
      <c r="B2922" s="88" t="s">
        <v>318</v>
      </c>
      <c r="C2922" s="88" t="s">
        <v>319</v>
      </c>
      <c r="D2922" s="89">
        <v>10899</v>
      </c>
      <c r="F2922" s="98">
        <f t="shared" si="45"/>
        <v>10.899</v>
      </c>
      <c r="I2922" s="98">
        <v>10.899</v>
      </c>
    </row>
    <row r="2923" spans="1:9" ht="12.75" hidden="1" outlineLevel="4">
      <c r="A2923" s="85" t="s">
        <v>2448</v>
      </c>
      <c r="B2923" s="88" t="s">
        <v>777</v>
      </c>
      <c r="C2923" s="88" t="s">
        <v>778</v>
      </c>
      <c r="D2923" s="89">
        <v>31790</v>
      </c>
      <c r="F2923" s="98">
        <f t="shared" si="45"/>
        <v>31.79</v>
      </c>
      <c r="I2923" s="98">
        <v>31.79</v>
      </c>
    </row>
    <row r="2924" spans="1:9" ht="12.75" hidden="1" outlineLevel="4">
      <c r="A2924" s="85" t="s">
        <v>2449</v>
      </c>
      <c r="B2924" s="88" t="s">
        <v>2486</v>
      </c>
      <c r="C2924" s="88" t="s">
        <v>2487</v>
      </c>
      <c r="D2924" s="89">
        <v>74172</v>
      </c>
      <c r="F2924" s="98">
        <f t="shared" si="45"/>
        <v>74.172</v>
      </c>
      <c r="I2924" s="98">
        <v>74.172</v>
      </c>
    </row>
    <row r="2925" spans="1:9" ht="12.75" hidden="1" outlineLevel="4">
      <c r="A2925" s="85" t="s">
        <v>2450</v>
      </c>
      <c r="B2925" s="88" t="s">
        <v>2410</v>
      </c>
      <c r="C2925" s="88" t="s">
        <v>2411</v>
      </c>
      <c r="D2925" s="89">
        <v>1000</v>
      </c>
      <c r="F2925" s="98">
        <f t="shared" si="45"/>
        <v>1</v>
      </c>
      <c r="I2925" s="98">
        <v>1</v>
      </c>
    </row>
    <row r="2926" spans="1:9" ht="12.75" hidden="1" outlineLevel="4">
      <c r="A2926" s="85" t="s">
        <v>2451</v>
      </c>
      <c r="B2926" s="88" t="s">
        <v>2413</v>
      </c>
      <c r="C2926" s="88" t="s">
        <v>2414</v>
      </c>
      <c r="D2926" s="89">
        <v>-1167</v>
      </c>
      <c r="F2926" s="98">
        <f t="shared" si="45"/>
        <v>-1.167</v>
      </c>
      <c r="I2926" s="98">
        <v>-1.167</v>
      </c>
    </row>
    <row r="2927" spans="1:9" ht="12.75" hidden="1" outlineLevel="4">
      <c r="A2927" s="85" t="s">
        <v>2452</v>
      </c>
      <c r="B2927" s="88" t="s">
        <v>1617</v>
      </c>
      <c r="C2927" s="88" t="s">
        <v>5220</v>
      </c>
      <c r="D2927" s="89">
        <v>3002</v>
      </c>
      <c r="F2927" s="98">
        <f t="shared" si="45"/>
        <v>3.002</v>
      </c>
      <c r="I2927" s="98">
        <v>3.002</v>
      </c>
    </row>
    <row r="2928" spans="1:9" ht="12.75" hidden="1" outlineLevel="4">
      <c r="A2928" s="85" t="s">
        <v>2453</v>
      </c>
      <c r="B2928" s="88" t="s">
        <v>2572</v>
      </c>
      <c r="C2928" s="88" t="s">
        <v>2573</v>
      </c>
      <c r="D2928" s="89">
        <v>10000</v>
      </c>
      <c r="F2928" s="98">
        <f t="shared" si="45"/>
        <v>10</v>
      </c>
      <c r="I2928" s="98">
        <v>10</v>
      </c>
    </row>
    <row r="2929" spans="1:9" ht="12.75" hidden="1" outlineLevel="4">
      <c r="A2929" s="85" t="s">
        <v>2454</v>
      </c>
      <c r="B2929" s="88" t="s">
        <v>2342</v>
      </c>
      <c r="C2929" s="88" t="s">
        <v>2343</v>
      </c>
      <c r="D2929" s="89">
        <v>1862</v>
      </c>
      <c r="F2929" s="98">
        <f t="shared" si="45"/>
        <v>1.862</v>
      </c>
      <c r="I2929" s="98">
        <v>1.862</v>
      </c>
    </row>
    <row r="2930" spans="1:9" ht="12.75" hidden="1" outlineLevel="4">
      <c r="A2930" s="85" t="s">
        <v>2455</v>
      </c>
      <c r="B2930" s="88" t="s">
        <v>5206</v>
      </c>
      <c r="C2930" s="88" t="s">
        <v>5207</v>
      </c>
      <c r="D2930" s="89">
        <v>2122</v>
      </c>
      <c r="F2930" s="98">
        <f t="shared" si="45"/>
        <v>2.122</v>
      </c>
      <c r="I2930" s="98">
        <v>2.122</v>
      </c>
    </row>
    <row r="2931" spans="1:9" ht="12.75" hidden="1" outlineLevel="4">
      <c r="A2931" s="85" t="s">
        <v>2456</v>
      </c>
      <c r="B2931" s="88" t="s">
        <v>2457</v>
      </c>
      <c r="C2931" s="88" t="s">
        <v>2458</v>
      </c>
      <c r="D2931" s="89">
        <v>2000</v>
      </c>
      <c r="F2931" s="98">
        <f t="shared" si="45"/>
        <v>2</v>
      </c>
      <c r="I2931" s="98">
        <v>2</v>
      </c>
    </row>
    <row r="2932" spans="1:9" ht="12.75" hidden="1" outlineLevel="4">
      <c r="A2932" s="85" t="s">
        <v>2459</v>
      </c>
      <c r="B2932" s="88" t="s">
        <v>620</v>
      </c>
      <c r="C2932" s="88" t="s">
        <v>5105</v>
      </c>
      <c r="D2932" s="89">
        <v>100</v>
      </c>
      <c r="F2932" s="98">
        <f t="shared" si="45"/>
        <v>0.1</v>
      </c>
      <c r="I2932" s="98">
        <v>0.1</v>
      </c>
    </row>
    <row r="2933" spans="1:9" ht="12.75" hidden="1" outlineLevel="4">
      <c r="A2933" s="85" t="s">
        <v>2460</v>
      </c>
      <c r="B2933" s="88" t="s">
        <v>3159</v>
      </c>
      <c r="C2933" s="88" t="s">
        <v>3160</v>
      </c>
      <c r="D2933" s="89">
        <v>14480</v>
      </c>
      <c r="F2933" s="98">
        <f t="shared" si="45"/>
        <v>14.48</v>
      </c>
      <c r="I2933" s="98">
        <v>14.48</v>
      </c>
    </row>
    <row r="2934" spans="1:9" ht="12.75" hidden="1" outlineLevel="4">
      <c r="A2934" s="85" t="s">
        <v>2461</v>
      </c>
      <c r="B2934" s="88" t="s">
        <v>2393</v>
      </c>
      <c r="C2934" s="88" t="s">
        <v>2394</v>
      </c>
      <c r="D2934" s="89">
        <v>4898</v>
      </c>
      <c r="F2934" s="98">
        <f t="shared" si="45"/>
        <v>4.898</v>
      </c>
      <c r="I2934" s="98">
        <v>4.898</v>
      </c>
    </row>
    <row r="2935" spans="1:9" ht="12.75" hidden="1" outlineLevel="4">
      <c r="A2935" s="85" t="s">
        <v>2462</v>
      </c>
      <c r="B2935" s="88" t="s">
        <v>5116</v>
      </c>
      <c r="C2935" s="88" t="s">
        <v>5117</v>
      </c>
      <c r="D2935" s="89">
        <v>3000</v>
      </c>
      <c r="F2935" s="98">
        <f t="shared" si="45"/>
        <v>3</v>
      </c>
      <c r="I2935" s="98">
        <v>3</v>
      </c>
    </row>
    <row r="2936" spans="1:9" ht="12.75" hidden="1" outlineLevel="4">
      <c r="A2936" s="85" t="s">
        <v>2463</v>
      </c>
      <c r="B2936" s="88" t="s">
        <v>2813</v>
      </c>
      <c r="C2936" s="88" t="s">
        <v>2814</v>
      </c>
      <c r="D2936" s="89">
        <v>1050</v>
      </c>
      <c r="F2936" s="98">
        <f t="shared" si="45"/>
        <v>1.05</v>
      </c>
      <c r="I2936" s="98">
        <v>1.05</v>
      </c>
    </row>
    <row r="2937" spans="1:9" ht="12.75" hidden="1" outlineLevel="4">
      <c r="A2937" s="85" t="s">
        <v>2464</v>
      </c>
      <c r="B2937" s="88" t="s">
        <v>3109</v>
      </c>
      <c r="C2937" s="88" t="s">
        <v>3110</v>
      </c>
      <c r="D2937" s="89">
        <v>3500</v>
      </c>
      <c r="F2937" s="98">
        <f t="shared" si="45"/>
        <v>3.5</v>
      </c>
      <c r="I2937" s="98">
        <v>3.5</v>
      </c>
    </row>
    <row r="2938" spans="1:9" ht="12.75" hidden="1" outlineLevel="4">
      <c r="A2938" s="85" t="s">
        <v>2465</v>
      </c>
      <c r="B2938" s="88" t="s">
        <v>2396</v>
      </c>
      <c r="C2938" s="88" t="s">
        <v>2397</v>
      </c>
      <c r="D2938" s="89">
        <v>2760</v>
      </c>
      <c r="F2938" s="98">
        <f t="shared" si="45"/>
        <v>2.76</v>
      </c>
      <c r="I2938" s="98">
        <v>2.76</v>
      </c>
    </row>
    <row r="2939" spans="1:9" ht="12.75" hidden="1" outlineLevel="4">
      <c r="A2939" s="85" t="s">
        <v>2466</v>
      </c>
      <c r="B2939" s="88" t="s">
        <v>2534</v>
      </c>
      <c r="C2939" s="88" t="s">
        <v>2535</v>
      </c>
      <c r="D2939" s="89">
        <v>16000</v>
      </c>
      <c r="F2939" s="98">
        <f t="shared" si="45"/>
        <v>16</v>
      </c>
      <c r="I2939" s="98">
        <v>16</v>
      </c>
    </row>
    <row r="2940" spans="1:9" ht="12.75" hidden="1" outlineLevel="4">
      <c r="A2940" s="85" t="s">
        <v>2467</v>
      </c>
      <c r="B2940" s="88" t="s">
        <v>3116</v>
      </c>
      <c r="C2940" s="88" t="s">
        <v>3117</v>
      </c>
      <c r="D2940" s="89">
        <v>13000</v>
      </c>
      <c r="F2940" s="98">
        <f t="shared" si="45"/>
        <v>13</v>
      </c>
      <c r="I2940" s="98">
        <v>13</v>
      </c>
    </row>
    <row r="2941" spans="1:9" ht="12.75" hidden="1" outlineLevel="4">
      <c r="A2941" s="85" t="s">
        <v>2468</v>
      </c>
      <c r="B2941" s="88" t="s">
        <v>2504</v>
      </c>
      <c r="C2941" s="88" t="s">
        <v>2505</v>
      </c>
      <c r="D2941" s="89">
        <v>11000</v>
      </c>
      <c r="F2941" s="98">
        <f t="shared" si="45"/>
        <v>11</v>
      </c>
      <c r="I2941" s="98">
        <v>11</v>
      </c>
    </row>
    <row r="2942" spans="1:9" ht="12.75" hidden="1" outlineLevel="4">
      <c r="A2942" s="85" t="s">
        <v>2469</v>
      </c>
      <c r="B2942" s="88" t="s">
        <v>2428</v>
      </c>
      <c r="C2942" s="88" t="s">
        <v>2429</v>
      </c>
      <c r="D2942" s="89">
        <v>3000</v>
      </c>
      <c r="F2942" s="98">
        <f t="shared" si="45"/>
        <v>3</v>
      </c>
      <c r="I2942" s="98">
        <v>3</v>
      </c>
    </row>
    <row r="2943" spans="1:9" ht="12.75" hidden="1" outlineLevel="4">
      <c r="A2943" s="85" t="s">
        <v>2470</v>
      </c>
      <c r="B2943" s="88" t="s">
        <v>2516</v>
      </c>
      <c r="C2943" s="88" t="s">
        <v>2517</v>
      </c>
      <c r="D2943" s="89">
        <v>499</v>
      </c>
      <c r="F2943" s="98">
        <f t="shared" si="45"/>
        <v>0.499</v>
      </c>
      <c r="I2943" s="98">
        <v>0.499</v>
      </c>
    </row>
    <row r="2944" spans="1:9" ht="12.75" hidden="1" outlineLevel="4">
      <c r="A2944" s="85" t="s">
        <v>2471</v>
      </c>
      <c r="B2944" s="88" t="s">
        <v>2440</v>
      </c>
      <c r="C2944" s="88" t="s">
        <v>2441</v>
      </c>
      <c r="D2944" s="89">
        <v>12538</v>
      </c>
      <c r="F2944" s="98">
        <f t="shared" si="45"/>
        <v>12.538</v>
      </c>
      <c r="I2944" s="98">
        <v>12.538</v>
      </c>
    </row>
    <row r="2945" spans="1:9" ht="12.75" hidden="1" outlineLevel="4">
      <c r="A2945" s="85" t="s">
        <v>2472</v>
      </c>
      <c r="B2945" s="88" t="s">
        <v>4693</v>
      </c>
      <c r="C2945" s="88" t="s">
        <v>4694</v>
      </c>
      <c r="D2945" s="89">
        <v>45592</v>
      </c>
      <c r="F2945" s="98">
        <f t="shared" si="45"/>
        <v>45.592</v>
      </c>
      <c r="I2945" s="98">
        <v>45.592</v>
      </c>
    </row>
    <row r="2946" spans="1:9" ht="12.75" hidden="1" outlineLevel="4">
      <c r="A2946" s="85" t="s">
        <v>2473</v>
      </c>
      <c r="B2946" s="88" t="s">
        <v>2765</v>
      </c>
      <c r="C2946" s="88" t="s">
        <v>2766</v>
      </c>
      <c r="D2946" s="89">
        <v>2774</v>
      </c>
      <c r="F2946" s="98">
        <f t="shared" si="45"/>
        <v>2.774</v>
      </c>
      <c r="I2946" s="98">
        <v>2.774</v>
      </c>
    </row>
    <row r="2947" spans="1:9" ht="12.75" hidden="1" outlineLevel="4">
      <c r="A2947" s="85" t="s">
        <v>2474</v>
      </c>
      <c r="B2947" s="88" t="s">
        <v>2519</v>
      </c>
      <c r="C2947" s="88" t="s">
        <v>2520</v>
      </c>
      <c r="D2947" s="89">
        <v>14002</v>
      </c>
      <c r="F2947" s="98">
        <f t="shared" si="45"/>
        <v>14.002</v>
      </c>
      <c r="I2947" s="98">
        <v>14.002</v>
      </c>
    </row>
    <row r="2948" spans="1:9" ht="12.75" hidden="1" outlineLevel="4">
      <c r="A2948" s="85" t="s">
        <v>2475</v>
      </c>
      <c r="B2948" s="88" t="s">
        <v>2525</v>
      </c>
      <c r="C2948" s="88" t="s">
        <v>2526</v>
      </c>
      <c r="D2948" s="89">
        <v>9880</v>
      </c>
      <c r="F2948" s="98">
        <f t="shared" si="45"/>
        <v>9.88</v>
      </c>
      <c r="I2948" s="98">
        <v>9.88</v>
      </c>
    </row>
    <row r="2949" spans="1:9" ht="12.75" hidden="1" outlineLevel="4">
      <c r="A2949" s="85" t="s">
        <v>6174</v>
      </c>
      <c r="B2949" s="88" t="s">
        <v>4702</v>
      </c>
      <c r="C2949" s="88" t="s">
        <v>4703</v>
      </c>
      <c r="D2949" s="89">
        <v>1283</v>
      </c>
      <c r="F2949" s="98">
        <f t="shared" si="45"/>
        <v>1.283</v>
      </c>
      <c r="I2949" s="98">
        <v>1.283</v>
      </c>
    </row>
    <row r="2950" spans="1:9" ht="12.75" hidden="1" outlineLevel="4">
      <c r="A2950" s="85" t="s">
        <v>6175</v>
      </c>
      <c r="B2950" s="88" t="s">
        <v>3345</v>
      </c>
      <c r="C2950" s="88" t="s">
        <v>3346</v>
      </c>
      <c r="D2950" s="89">
        <v>8170</v>
      </c>
      <c r="F2950" s="98">
        <f aca="true" t="shared" si="46" ref="F2950:F3013">D2950/1000</f>
        <v>8.17</v>
      </c>
      <c r="I2950" s="98">
        <v>8.17</v>
      </c>
    </row>
    <row r="2951" spans="1:9" ht="12.75" hidden="1" outlineLevel="4">
      <c r="A2951" s="85" t="s">
        <v>6176</v>
      </c>
      <c r="B2951" s="88" t="s">
        <v>6177</v>
      </c>
      <c r="C2951" s="88" t="s">
        <v>6178</v>
      </c>
      <c r="D2951" s="89">
        <v>160581</v>
      </c>
      <c r="F2951" s="98">
        <f t="shared" si="46"/>
        <v>160.581</v>
      </c>
      <c r="I2951" s="98">
        <v>160.581</v>
      </c>
    </row>
    <row r="2952" spans="1:9" ht="12.75" hidden="1" outlineLevel="4">
      <c r="A2952" s="85" t="s">
        <v>6179</v>
      </c>
      <c r="B2952" s="88" t="s">
        <v>6180</v>
      </c>
      <c r="C2952" s="88" t="s">
        <v>6181</v>
      </c>
      <c r="D2952" s="89">
        <v>-50000</v>
      </c>
      <c r="F2952" s="98">
        <f t="shared" si="46"/>
        <v>-50</v>
      </c>
      <c r="I2952" s="98">
        <v>-50</v>
      </c>
    </row>
    <row r="2953" spans="1:9" ht="12.75" hidden="1" outlineLevel="4">
      <c r="A2953" s="85" t="s">
        <v>6182</v>
      </c>
      <c r="B2953" s="88" t="s">
        <v>5089</v>
      </c>
      <c r="C2953" s="88" t="s">
        <v>5090</v>
      </c>
      <c r="D2953" s="89">
        <v>37250</v>
      </c>
      <c r="F2953" s="98">
        <f t="shared" si="46"/>
        <v>37.25</v>
      </c>
      <c r="I2953" s="98">
        <v>37.25</v>
      </c>
    </row>
    <row r="2954" spans="1:9" ht="12.75" hidden="1" outlineLevel="4">
      <c r="A2954" s="85" t="s">
        <v>6183</v>
      </c>
      <c r="B2954" s="88" t="s">
        <v>2404</v>
      </c>
      <c r="C2954" s="88" t="s">
        <v>2405</v>
      </c>
      <c r="D2954" s="89">
        <v>26523</v>
      </c>
      <c r="F2954" s="98">
        <f t="shared" si="46"/>
        <v>26.523</v>
      </c>
      <c r="I2954" s="98">
        <v>26.523</v>
      </c>
    </row>
    <row r="2955" spans="1:9" ht="12.75" hidden="1" outlineLevel="4">
      <c r="A2955" s="85" t="s">
        <v>6184</v>
      </c>
      <c r="B2955" s="88" t="s">
        <v>6129</v>
      </c>
      <c r="C2955" s="88" t="s">
        <v>6130</v>
      </c>
      <c r="D2955" s="89">
        <v>12042</v>
      </c>
      <c r="F2955" s="98">
        <f t="shared" si="46"/>
        <v>12.042</v>
      </c>
      <c r="I2955" s="98">
        <v>12.042</v>
      </c>
    </row>
    <row r="2956" spans="1:9" ht="12.75" hidden="1" outlineLevel="4">
      <c r="A2956" s="85" t="s">
        <v>6185</v>
      </c>
      <c r="B2956" s="88" t="s">
        <v>2645</v>
      </c>
      <c r="C2956" s="88" t="s">
        <v>2646</v>
      </c>
      <c r="D2956" s="89">
        <v>118</v>
      </c>
      <c r="F2956" s="98">
        <f t="shared" si="46"/>
        <v>0.118</v>
      </c>
      <c r="I2956" s="98">
        <v>0.118</v>
      </c>
    </row>
    <row r="2957" spans="1:9" ht="12.75" hidden="1" outlineLevel="4">
      <c r="A2957" s="85" t="s">
        <v>6186</v>
      </c>
      <c r="B2957" s="88" t="s">
        <v>3156</v>
      </c>
      <c r="C2957" s="88" t="s">
        <v>3157</v>
      </c>
      <c r="D2957" s="89">
        <v>2150</v>
      </c>
      <c r="F2957" s="98">
        <f t="shared" si="46"/>
        <v>2.15</v>
      </c>
      <c r="I2957" s="98">
        <v>2.15</v>
      </c>
    </row>
    <row r="2958" spans="1:9" ht="12.75" hidden="1" outlineLevel="4">
      <c r="A2958" s="85" t="s">
        <v>6187</v>
      </c>
      <c r="B2958" s="88" t="s">
        <v>2489</v>
      </c>
      <c r="C2958" s="88" t="s">
        <v>2490</v>
      </c>
      <c r="D2958" s="89">
        <v>200</v>
      </c>
      <c r="F2958" s="98">
        <f t="shared" si="46"/>
        <v>0.2</v>
      </c>
      <c r="I2958" s="98">
        <v>0.2</v>
      </c>
    </row>
    <row r="2959" spans="1:9" ht="12.75" hidden="1" outlineLevel="4">
      <c r="A2959" s="85" t="s">
        <v>6188</v>
      </c>
      <c r="B2959" s="88" t="s">
        <v>2575</v>
      </c>
      <c r="C2959" s="88" t="s">
        <v>2576</v>
      </c>
      <c r="D2959" s="89">
        <v>8000</v>
      </c>
      <c r="F2959" s="98">
        <f t="shared" si="46"/>
        <v>8</v>
      </c>
      <c r="I2959" s="98">
        <v>8</v>
      </c>
    </row>
    <row r="2960" spans="1:9" ht="12.75" hidden="1" outlineLevel="4">
      <c r="A2960" s="85" t="s">
        <v>6189</v>
      </c>
      <c r="B2960" s="88" t="s">
        <v>2501</v>
      </c>
      <c r="C2960" s="88" t="s">
        <v>2502</v>
      </c>
      <c r="D2960" s="89">
        <v>2500</v>
      </c>
      <c r="F2960" s="98">
        <f t="shared" si="46"/>
        <v>2.5</v>
      </c>
      <c r="I2960" s="98">
        <v>2.5</v>
      </c>
    </row>
    <row r="2961" spans="1:9" ht="12.75" hidden="1" outlineLevel="4">
      <c r="A2961" s="85" t="s">
        <v>6190</v>
      </c>
      <c r="B2961" s="88" t="s">
        <v>2537</v>
      </c>
      <c r="C2961" s="88" t="s">
        <v>2538</v>
      </c>
      <c r="D2961" s="89">
        <v>9000</v>
      </c>
      <c r="F2961" s="98">
        <f t="shared" si="46"/>
        <v>9</v>
      </c>
      <c r="I2961" s="98">
        <v>9</v>
      </c>
    </row>
    <row r="2962" spans="1:9" ht="12.75" hidden="1" outlineLevel="4">
      <c r="A2962" s="85" t="s">
        <v>6191</v>
      </c>
      <c r="B2962" s="88" t="s">
        <v>2507</v>
      </c>
      <c r="C2962" s="88" t="s">
        <v>2508</v>
      </c>
      <c r="D2962" s="89">
        <v>612</v>
      </c>
      <c r="F2962" s="98">
        <f t="shared" si="46"/>
        <v>0.612</v>
      </c>
      <c r="I2962" s="98">
        <v>0.612</v>
      </c>
    </row>
    <row r="2963" spans="1:9" ht="12.75" hidden="1" outlineLevel="4">
      <c r="A2963" s="85" t="s">
        <v>6192</v>
      </c>
      <c r="B2963" s="88" t="s">
        <v>2510</v>
      </c>
      <c r="C2963" s="88" t="s">
        <v>2511</v>
      </c>
      <c r="D2963" s="89">
        <v>2159</v>
      </c>
      <c r="F2963" s="98">
        <f t="shared" si="46"/>
        <v>2.159</v>
      </c>
      <c r="I2963" s="98">
        <v>2.159</v>
      </c>
    </row>
    <row r="2964" spans="1:9" ht="12.75" hidden="1" outlineLevel="4">
      <c r="A2964" s="85" t="s">
        <v>6193</v>
      </c>
      <c r="B2964" s="88" t="s">
        <v>2434</v>
      </c>
      <c r="C2964" s="88" t="s">
        <v>2435</v>
      </c>
      <c r="D2964" s="89">
        <v>1315</v>
      </c>
      <c r="F2964" s="98">
        <f t="shared" si="46"/>
        <v>1.315</v>
      </c>
      <c r="I2964" s="98">
        <v>1.315</v>
      </c>
    </row>
    <row r="2965" spans="1:9" ht="12.75" hidden="1" outlineLevel="4">
      <c r="A2965" s="85" t="s">
        <v>6194</v>
      </c>
      <c r="B2965" s="88" t="s">
        <v>2437</v>
      </c>
      <c r="C2965" s="88" t="s">
        <v>2438</v>
      </c>
      <c r="D2965" s="89">
        <v>7446</v>
      </c>
      <c r="F2965" s="98">
        <f t="shared" si="46"/>
        <v>7.446</v>
      </c>
      <c r="I2965" s="98">
        <v>7.446</v>
      </c>
    </row>
    <row r="2966" spans="1:9" ht="12.75" hidden="1" outlineLevel="4">
      <c r="A2966" s="85" t="s">
        <v>6195</v>
      </c>
      <c r="B2966" s="88" t="s">
        <v>2443</v>
      </c>
      <c r="C2966" s="88" t="s">
        <v>4691</v>
      </c>
      <c r="D2966" s="89">
        <v>2352</v>
      </c>
      <c r="F2966" s="98">
        <f t="shared" si="46"/>
        <v>2.352</v>
      </c>
      <c r="I2966" s="98">
        <v>2.352</v>
      </c>
    </row>
    <row r="2967" spans="1:9" ht="12.75" hidden="1" outlineLevel="4">
      <c r="A2967" s="85" t="s">
        <v>6196</v>
      </c>
      <c r="B2967" s="88" t="s">
        <v>2522</v>
      </c>
      <c r="C2967" s="88" t="s">
        <v>2523</v>
      </c>
      <c r="D2967" s="89">
        <v>901</v>
      </c>
      <c r="F2967" s="98">
        <f t="shared" si="46"/>
        <v>0.901</v>
      </c>
      <c r="I2967" s="98">
        <v>0.901</v>
      </c>
    </row>
    <row r="2968" spans="1:9" ht="12.75" hidden="1" outlineLevel="4">
      <c r="A2968" s="85" t="s">
        <v>6197</v>
      </c>
      <c r="B2968" s="88" t="s">
        <v>4699</v>
      </c>
      <c r="C2968" s="88" t="s">
        <v>4700</v>
      </c>
      <c r="D2968" s="89">
        <v>2663</v>
      </c>
      <c r="F2968" s="98">
        <f t="shared" si="46"/>
        <v>2.663</v>
      </c>
      <c r="I2968" s="98">
        <v>2.663</v>
      </c>
    </row>
    <row r="2969" spans="1:9" ht="12.75" hidden="1" outlineLevel="4">
      <c r="A2969" s="85" t="s">
        <v>6198</v>
      </c>
      <c r="B2969" s="88" t="s">
        <v>2562</v>
      </c>
      <c r="C2969" s="88" t="s">
        <v>2563</v>
      </c>
      <c r="D2969" s="89">
        <v>5800</v>
      </c>
      <c r="F2969" s="98">
        <f t="shared" si="46"/>
        <v>5.8</v>
      </c>
      <c r="I2969" s="98">
        <v>5.8</v>
      </c>
    </row>
    <row r="2970" spans="1:9" ht="12.75" hidden="1" outlineLevel="3" collapsed="1">
      <c r="A2970" s="85" t="s">
        <v>2398</v>
      </c>
      <c r="B2970" s="90" t="s">
        <v>6199</v>
      </c>
      <c r="C2970" s="90" t="s">
        <v>6200</v>
      </c>
      <c r="D2970" s="91">
        <v>865393</v>
      </c>
      <c r="F2970" s="98">
        <f t="shared" si="46"/>
        <v>865.393</v>
      </c>
      <c r="I2970" s="98">
        <v>865.393</v>
      </c>
    </row>
    <row r="2971" spans="1:9" ht="12.75" hidden="1" outlineLevel="4">
      <c r="A2971" s="85" t="s">
        <v>6201</v>
      </c>
      <c r="B2971" s="88" t="s">
        <v>6177</v>
      </c>
      <c r="C2971" s="88" t="s">
        <v>6178</v>
      </c>
      <c r="D2971" s="89">
        <v>-23012</v>
      </c>
      <c r="F2971" s="98">
        <f t="shared" si="46"/>
        <v>-23.012</v>
      </c>
      <c r="I2971" s="98">
        <v>-23.012</v>
      </c>
    </row>
    <row r="2972" spans="1:9" ht="12.75" hidden="1" outlineLevel="3" collapsed="1">
      <c r="A2972" s="85" t="s">
        <v>2398</v>
      </c>
      <c r="B2972" s="90" t="s">
        <v>6202</v>
      </c>
      <c r="C2972" s="90" t="s">
        <v>6203</v>
      </c>
      <c r="D2972" s="91">
        <v>-23012</v>
      </c>
      <c r="F2972" s="98">
        <f t="shared" si="46"/>
        <v>-23.012</v>
      </c>
      <c r="I2972" s="98">
        <v>-23.012</v>
      </c>
    </row>
    <row r="2973" spans="1:9" ht="12.75" hidden="1" outlineLevel="4">
      <c r="A2973" s="85" t="s">
        <v>6204</v>
      </c>
      <c r="B2973" s="88" t="s">
        <v>6177</v>
      </c>
      <c r="C2973" s="88" t="s">
        <v>6178</v>
      </c>
      <c r="D2973" s="89">
        <v>-4128</v>
      </c>
      <c r="F2973" s="98">
        <f t="shared" si="46"/>
        <v>-4.128</v>
      </c>
      <c r="I2973" s="98">
        <v>-4.128</v>
      </c>
    </row>
    <row r="2974" spans="1:9" ht="12.75" hidden="1" outlineLevel="3" collapsed="1">
      <c r="A2974" s="85" t="s">
        <v>2398</v>
      </c>
      <c r="B2974" s="90" t="s">
        <v>6205</v>
      </c>
      <c r="C2974" s="90" t="s">
        <v>6206</v>
      </c>
      <c r="D2974" s="91">
        <v>-4128</v>
      </c>
      <c r="F2974" s="98">
        <f t="shared" si="46"/>
        <v>-4.128</v>
      </c>
      <c r="I2974" s="98">
        <v>-4.128</v>
      </c>
    </row>
    <row r="2975" spans="1:9" ht="12.75" hidden="1" outlineLevel="4">
      <c r="A2975" s="85" t="s">
        <v>6207</v>
      </c>
      <c r="B2975" s="88" t="s">
        <v>6177</v>
      </c>
      <c r="C2975" s="88" t="s">
        <v>6178</v>
      </c>
      <c r="D2975" s="89">
        <v>-4021</v>
      </c>
      <c r="F2975" s="98">
        <f t="shared" si="46"/>
        <v>-4.021</v>
      </c>
      <c r="I2975" s="98">
        <v>-4.021</v>
      </c>
    </row>
    <row r="2976" spans="1:9" ht="12.75" hidden="1" outlineLevel="3" collapsed="1">
      <c r="A2976" s="85" t="s">
        <v>2398</v>
      </c>
      <c r="B2976" s="90" t="s">
        <v>6208</v>
      </c>
      <c r="C2976" s="90" t="s">
        <v>6209</v>
      </c>
      <c r="D2976" s="91">
        <v>-4021</v>
      </c>
      <c r="F2976" s="98">
        <f t="shared" si="46"/>
        <v>-4.021</v>
      </c>
      <c r="I2976" s="98">
        <v>-4.021</v>
      </c>
    </row>
    <row r="2977" spans="1:9" ht="12.75" hidden="1" outlineLevel="4">
      <c r="A2977" s="85" t="s">
        <v>6210</v>
      </c>
      <c r="B2977" s="88" t="s">
        <v>6177</v>
      </c>
      <c r="C2977" s="88" t="s">
        <v>6178</v>
      </c>
      <c r="D2977" s="89">
        <v>-4339</v>
      </c>
      <c r="F2977" s="98">
        <f t="shared" si="46"/>
        <v>-4.339</v>
      </c>
      <c r="I2977" s="98">
        <v>-4.339</v>
      </c>
    </row>
    <row r="2978" spans="1:9" ht="12.75" hidden="1" outlineLevel="3" collapsed="1">
      <c r="A2978" s="85" t="s">
        <v>2398</v>
      </c>
      <c r="B2978" s="90" t="s">
        <v>6211</v>
      </c>
      <c r="C2978" s="90" t="s">
        <v>6212</v>
      </c>
      <c r="D2978" s="91">
        <v>-4339</v>
      </c>
      <c r="F2978" s="98">
        <f t="shared" si="46"/>
        <v>-4.339</v>
      </c>
      <c r="I2978" s="98">
        <v>-4.339</v>
      </c>
    </row>
    <row r="2979" spans="1:9" ht="12.75" hidden="1" outlineLevel="4">
      <c r="A2979" s="85" t="s">
        <v>6213</v>
      </c>
      <c r="B2979" s="88" t="s">
        <v>6177</v>
      </c>
      <c r="C2979" s="88" t="s">
        <v>6178</v>
      </c>
      <c r="D2979" s="89">
        <v>-3722</v>
      </c>
      <c r="F2979" s="98">
        <f t="shared" si="46"/>
        <v>-3.722</v>
      </c>
      <c r="I2979" s="98">
        <v>-3.722</v>
      </c>
    </row>
    <row r="2980" spans="1:9" ht="12.75" hidden="1" outlineLevel="3" collapsed="1">
      <c r="A2980" s="85" t="s">
        <v>2398</v>
      </c>
      <c r="B2980" s="90" t="s">
        <v>6214</v>
      </c>
      <c r="C2980" s="90" t="s">
        <v>6215</v>
      </c>
      <c r="D2980" s="91">
        <v>-3722</v>
      </c>
      <c r="F2980" s="98">
        <f t="shared" si="46"/>
        <v>-3.722</v>
      </c>
      <c r="I2980" s="98">
        <v>-3.722</v>
      </c>
    </row>
    <row r="2981" spans="1:9" ht="12.75" hidden="1" outlineLevel="4">
      <c r="A2981" s="85" t="s">
        <v>6216</v>
      </c>
      <c r="B2981" s="88" t="s">
        <v>3187</v>
      </c>
      <c r="C2981" s="88" t="s">
        <v>3188</v>
      </c>
      <c r="D2981" s="89">
        <v>7984</v>
      </c>
      <c r="F2981" s="98">
        <f t="shared" si="46"/>
        <v>7.984</v>
      </c>
      <c r="I2981" s="98">
        <v>7.984</v>
      </c>
    </row>
    <row r="2982" spans="1:9" ht="12.75" hidden="1" outlineLevel="4">
      <c r="A2982" s="85" t="s">
        <v>6217</v>
      </c>
      <c r="B2982" s="88" t="s">
        <v>6218</v>
      </c>
      <c r="C2982" s="88" t="s">
        <v>2375</v>
      </c>
      <c r="D2982" s="89">
        <v>81</v>
      </c>
      <c r="F2982" s="98">
        <f t="shared" si="46"/>
        <v>0.081</v>
      </c>
      <c r="I2982" s="98">
        <v>0.081</v>
      </c>
    </row>
    <row r="2983" spans="1:9" ht="12.75" hidden="1" outlineLevel="4">
      <c r="A2983" s="85" t="s">
        <v>6219</v>
      </c>
      <c r="B2983" s="88" t="s">
        <v>5206</v>
      </c>
      <c r="C2983" s="88" t="s">
        <v>5207</v>
      </c>
      <c r="D2983" s="89">
        <v>78</v>
      </c>
      <c r="F2983" s="98">
        <f t="shared" si="46"/>
        <v>0.078</v>
      </c>
      <c r="I2983" s="98">
        <v>0.078</v>
      </c>
    </row>
    <row r="2984" spans="1:9" ht="12.75" hidden="1" outlineLevel="4">
      <c r="A2984" s="85" t="s">
        <v>6220</v>
      </c>
      <c r="B2984" s="88" t="s">
        <v>2489</v>
      </c>
      <c r="C2984" s="88" t="s">
        <v>2490</v>
      </c>
      <c r="D2984" s="89">
        <v>-1</v>
      </c>
      <c r="F2984" s="98">
        <f t="shared" si="46"/>
        <v>-0.001</v>
      </c>
      <c r="I2984" s="98">
        <v>-0.001</v>
      </c>
    </row>
    <row r="2985" spans="1:9" ht="12.75" hidden="1" outlineLevel="4">
      <c r="A2985" s="85" t="s">
        <v>6221</v>
      </c>
      <c r="B2985" s="88" t="s">
        <v>4693</v>
      </c>
      <c r="C2985" s="88" t="s">
        <v>4694</v>
      </c>
      <c r="D2985" s="89">
        <v>511</v>
      </c>
      <c r="F2985" s="98">
        <f t="shared" si="46"/>
        <v>0.511</v>
      </c>
      <c r="I2985" s="98">
        <v>0.511</v>
      </c>
    </row>
    <row r="2986" spans="1:9" ht="12.75" hidden="1" outlineLevel="4">
      <c r="A2986" s="85" t="s">
        <v>6222</v>
      </c>
      <c r="B2986" s="88" t="s">
        <v>6180</v>
      </c>
      <c r="C2986" s="88" t="s">
        <v>6181</v>
      </c>
      <c r="D2986" s="89">
        <v>-14333</v>
      </c>
      <c r="F2986" s="98">
        <f t="shared" si="46"/>
        <v>-14.333</v>
      </c>
      <c r="I2986" s="98">
        <v>-14.333</v>
      </c>
    </row>
    <row r="2987" spans="1:9" ht="12.75" hidden="1" outlineLevel="4">
      <c r="A2987" s="85" t="s">
        <v>6223</v>
      </c>
      <c r="B2987" s="88" t="s">
        <v>908</v>
      </c>
      <c r="C2987" s="88" t="s">
        <v>909</v>
      </c>
      <c r="D2987" s="89">
        <v>870</v>
      </c>
      <c r="F2987" s="98">
        <f t="shared" si="46"/>
        <v>0.87</v>
      </c>
      <c r="I2987" s="98">
        <v>0.87</v>
      </c>
    </row>
    <row r="2988" spans="1:9" ht="12.75" hidden="1" outlineLevel="4">
      <c r="A2988" s="85" t="s">
        <v>6224</v>
      </c>
      <c r="B2988" s="88" t="s">
        <v>2572</v>
      </c>
      <c r="C2988" s="88" t="s">
        <v>2573</v>
      </c>
      <c r="D2988" s="89">
        <v>200</v>
      </c>
      <c r="F2988" s="98">
        <f t="shared" si="46"/>
        <v>0.2</v>
      </c>
      <c r="I2988" s="98">
        <v>0.2</v>
      </c>
    </row>
    <row r="2989" spans="1:9" ht="12.75" hidden="1" outlineLevel="4">
      <c r="A2989" s="85" t="s">
        <v>6225</v>
      </c>
      <c r="B2989" s="88" t="s">
        <v>2342</v>
      </c>
      <c r="C2989" s="88" t="s">
        <v>2343</v>
      </c>
      <c r="D2989" s="89">
        <v>3147</v>
      </c>
      <c r="F2989" s="98">
        <f t="shared" si="46"/>
        <v>3.147</v>
      </c>
      <c r="I2989" s="98">
        <v>3.147</v>
      </c>
    </row>
    <row r="2990" spans="1:9" ht="12.75" hidden="1" outlineLevel="4">
      <c r="A2990" s="85" t="s">
        <v>6226</v>
      </c>
      <c r="B2990" s="88" t="s">
        <v>6360</v>
      </c>
      <c r="C2990" s="88" t="s">
        <v>6361</v>
      </c>
      <c r="D2990" s="89">
        <v>28359</v>
      </c>
      <c r="F2990" s="98">
        <f t="shared" si="46"/>
        <v>28.359</v>
      </c>
      <c r="I2990" s="98">
        <v>28.359</v>
      </c>
    </row>
    <row r="2991" spans="1:9" ht="12.75" hidden="1" outlineLevel="4">
      <c r="A2991" s="85" t="s">
        <v>6227</v>
      </c>
      <c r="B2991" s="88" t="s">
        <v>3159</v>
      </c>
      <c r="C2991" s="88" t="s">
        <v>3160</v>
      </c>
      <c r="D2991" s="89">
        <v>242</v>
      </c>
      <c r="F2991" s="98">
        <f t="shared" si="46"/>
        <v>0.242</v>
      </c>
      <c r="I2991" s="98">
        <v>0.242</v>
      </c>
    </row>
    <row r="2992" spans="1:9" ht="12.75" hidden="1" outlineLevel="4">
      <c r="A2992" s="85" t="s">
        <v>6228</v>
      </c>
      <c r="B2992" s="88" t="s">
        <v>5437</v>
      </c>
      <c r="C2992" s="88" t="s">
        <v>5438</v>
      </c>
      <c r="D2992" s="89">
        <v>-1</v>
      </c>
      <c r="F2992" s="98">
        <f t="shared" si="46"/>
        <v>-0.001</v>
      </c>
      <c r="I2992" s="98">
        <v>-0.001</v>
      </c>
    </row>
    <row r="2993" spans="1:9" ht="12.75" hidden="1" outlineLevel="4">
      <c r="A2993" s="85" t="s">
        <v>6229</v>
      </c>
      <c r="B2993" s="88" t="s">
        <v>2416</v>
      </c>
      <c r="C2993" s="88" t="s">
        <v>2417</v>
      </c>
      <c r="D2993" s="89">
        <v>-1</v>
      </c>
      <c r="F2993" s="98">
        <f t="shared" si="46"/>
        <v>-0.001</v>
      </c>
      <c r="I2993" s="98">
        <v>-0.001</v>
      </c>
    </row>
    <row r="2994" spans="1:9" ht="12.75" hidden="1" outlineLevel="4">
      <c r="A2994" s="85" t="s">
        <v>6230</v>
      </c>
      <c r="B2994" s="88" t="s">
        <v>6177</v>
      </c>
      <c r="C2994" s="88" t="s">
        <v>6178</v>
      </c>
      <c r="D2994" s="89">
        <v>-151372</v>
      </c>
      <c r="F2994" s="98">
        <f t="shared" si="46"/>
        <v>-151.372</v>
      </c>
      <c r="I2994" s="98">
        <v>-151.372</v>
      </c>
    </row>
    <row r="2995" spans="1:9" ht="12.75" hidden="1" outlineLevel="3" collapsed="1">
      <c r="A2995" s="85" t="s">
        <v>2398</v>
      </c>
      <c r="B2995" s="90" t="s">
        <v>6231</v>
      </c>
      <c r="C2995" s="90" t="s">
        <v>6232</v>
      </c>
      <c r="D2995" s="91">
        <v>-124236</v>
      </c>
      <c r="F2995" s="98">
        <f t="shared" si="46"/>
        <v>-124.236</v>
      </c>
      <c r="I2995" s="98">
        <v>-124.236</v>
      </c>
    </row>
    <row r="2996" spans="1:9" ht="12.75" hidden="1" outlineLevel="4">
      <c r="A2996" s="85" t="s">
        <v>6233</v>
      </c>
      <c r="B2996" s="88" t="s">
        <v>3187</v>
      </c>
      <c r="C2996" s="88" t="s">
        <v>3188</v>
      </c>
      <c r="D2996" s="89">
        <v>7984</v>
      </c>
      <c r="F2996" s="98">
        <f t="shared" si="46"/>
        <v>7.984</v>
      </c>
      <c r="I2996" s="98">
        <v>7.984</v>
      </c>
    </row>
    <row r="2997" spans="1:9" ht="12.75" hidden="1" outlineLevel="4">
      <c r="A2997" s="85" t="s">
        <v>6234</v>
      </c>
      <c r="B2997" s="88" t="s">
        <v>6218</v>
      </c>
      <c r="C2997" s="88" t="s">
        <v>2375</v>
      </c>
      <c r="D2997" s="89">
        <v>81</v>
      </c>
      <c r="F2997" s="98">
        <f t="shared" si="46"/>
        <v>0.081</v>
      </c>
      <c r="I2997" s="98">
        <v>0.081</v>
      </c>
    </row>
    <row r="2998" spans="1:9" ht="12.75" hidden="1" outlineLevel="4">
      <c r="A2998" s="85" t="s">
        <v>6235</v>
      </c>
      <c r="B2998" s="88" t="s">
        <v>6236</v>
      </c>
      <c r="C2998" s="88" t="s">
        <v>6237</v>
      </c>
      <c r="D2998" s="89">
        <v>-1</v>
      </c>
      <c r="F2998" s="98">
        <f t="shared" si="46"/>
        <v>-0.001</v>
      </c>
      <c r="I2998" s="98">
        <v>-0.001</v>
      </c>
    </row>
    <row r="2999" spans="1:9" ht="12.75" hidden="1" outlineLevel="4">
      <c r="A2999" s="85" t="s">
        <v>6238</v>
      </c>
      <c r="B2999" s="88" t="s">
        <v>2489</v>
      </c>
      <c r="C2999" s="88" t="s">
        <v>2490</v>
      </c>
      <c r="D2999" s="89">
        <v>-1</v>
      </c>
      <c r="F2999" s="98">
        <f t="shared" si="46"/>
        <v>-0.001</v>
      </c>
      <c r="I2999" s="98">
        <v>-0.001</v>
      </c>
    </row>
    <row r="3000" spans="1:9" ht="12.75" hidden="1" outlineLevel="4">
      <c r="A3000" s="85" t="s">
        <v>6239</v>
      </c>
      <c r="B3000" s="88" t="s">
        <v>4693</v>
      </c>
      <c r="C3000" s="88" t="s">
        <v>4694</v>
      </c>
      <c r="D3000" s="89">
        <v>528</v>
      </c>
      <c r="F3000" s="98">
        <f t="shared" si="46"/>
        <v>0.528</v>
      </c>
      <c r="I3000" s="98">
        <v>0.528</v>
      </c>
    </row>
    <row r="3001" spans="1:9" ht="12.75" hidden="1" outlineLevel="4">
      <c r="A3001" s="85" t="s">
        <v>6240</v>
      </c>
      <c r="B3001" s="88" t="s">
        <v>6241</v>
      </c>
      <c r="C3001" s="88" t="s">
        <v>6242</v>
      </c>
      <c r="D3001" s="89">
        <v>-21400</v>
      </c>
      <c r="F3001" s="98">
        <f t="shared" si="46"/>
        <v>-21.4</v>
      </c>
      <c r="I3001" s="98">
        <v>-21.4</v>
      </c>
    </row>
    <row r="3002" spans="1:9" ht="12.75" hidden="1" outlineLevel="4">
      <c r="A3002" s="85" t="s">
        <v>6243</v>
      </c>
      <c r="B3002" s="88" t="s">
        <v>908</v>
      </c>
      <c r="C3002" s="88" t="s">
        <v>909</v>
      </c>
      <c r="D3002" s="89">
        <v>870</v>
      </c>
      <c r="F3002" s="98">
        <f t="shared" si="46"/>
        <v>0.87</v>
      </c>
      <c r="I3002" s="98">
        <v>0.87</v>
      </c>
    </row>
    <row r="3003" spans="1:9" ht="12.75" hidden="1" outlineLevel="4">
      <c r="A3003" s="85" t="s">
        <v>6244</v>
      </c>
      <c r="B3003" s="88" t="s">
        <v>2572</v>
      </c>
      <c r="C3003" s="88" t="s">
        <v>2573</v>
      </c>
      <c r="D3003" s="89">
        <v>50</v>
      </c>
      <c r="F3003" s="98">
        <f t="shared" si="46"/>
        <v>0.05</v>
      </c>
      <c r="I3003" s="98">
        <v>0.05</v>
      </c>
    </row>
    <row r="3004" spans="1:9" ht="12.75" hidden="1" outlineLevel="4">
      <c r="A3004" s="85" t="s">
        <v>6245</v>
      </c>
      <c r="B3004" s="88" t="s">
        <v>2342</v>
      </c>
      <c r="C3004" s="88" t="s">
        <v>2343</v>
      </c>
      <c r="D3004" s="89">
        <v>2115</v>
      </c>
      <c r="F3004" s="98">
        <f t="shared" si="46"/>
        <v>2.115</v>
      </c>
      <c r="I3004" s="98">
        <v>2.115</v>
      </c>
    </row>
    <row r="3005" spans="1:9" ht="12.75" hidden="1" outlineLevel="4">
      <c r="A3005" s="85" t="s">
        <v>6246</v>
      </c>
      <c r="B3005" s="88" t="s">
        <v>3159</v>
      </c>
      <c r="C3005" s="88" t="s">
        <v>3160</v>
      </c>
      <c r="D3005" s="89">
        <v>121</v>
      </c>
      <c r="F3005" s="98">
        <f t="shared" si="46"/>
        <v>0.121</v>
      </c>
      <c r="I3005" s="98">
        <v>0.121</v>
      </c>
    </row>
    <row r="3006" spans="1:9" ht="12.75" hidden="1" outlineLevel="4">
      <c r="A3006" s="85" t="s">
        <v>6247</v>
      </c>
      <c r="B3006" s="88" t="s">
        <v>5437</v>
      </c>
      <c r="C3006" s="88" t="s">
        <v>5438</v>
      </c>
      <c r="D3006" s="89">
        <v>-1</v>
      </c>
      <c r="F3006" s="98">
        <f t="shared" si="46"/>
        <v>-0.001</v>
      </c>
      <c r="I3006" s="98">
        <v>-0.001</v>
      </c>
    </row>
    <row r="3007" spans="1:9" ht="12.75" hidden="1" outlineLevel="4">
      <c r="A3007" s="85" t="s">
        <v>6248</v>
      </c>
      <c r="B3007" s="88" t="s">
        <v>2416</v>
      </c>
      <c r="C3007" s="88" t="s">
        <v>2417</v>
      </c>
      <c r="D3007" s="89">
        <v>-1</v>
      </c>
      <c r="F3007" s="98">
        <f t="shared" si="46"/>
        <v>-0.001</v>
      </c>
      <c r="I3007" s="98">
        <v>-0.001</v>
      </c>
    </row>
    <row r="3008" spans="1:9" ht="12.75" hidden="1" outlineLevel="4">
      <c r="A3008" s="85" t="s">
        <v>6249</v>
      </c>
      <c r="B3008" s="88" t="s">
        <v>6177</v>
      </c>
      <c r="C3008" s="88" t="s">
        <v>6178</v>
      </c>
      <c r="D3008" s="89">
        <v>-64691</v>
      </c>
      <c r="F3008" s="98">
        <f t="shared" si="46"/>
        <v>-64.691</v>
      </c>
      <c r="I3008" s="98">
        <v>-64.691</v>
      </c>
    </row>
    <row r="3009" spans="1:9" ht="12.75" hidden="1" outlineLevel="4">
      <c r="A3009" s="85" t="s">
        <v>6250</v>
      </c>
      <c r="B3009" s="88" t="s">
        <v>6180</v>
      </c>
      <c r="C3009" s="88" t="s">
        <v>6181</v>
      </c>
      <c r="D3009" s="89">
        <v>-701</v>
      </c>
      <c r="F3009" s="98">
        <f t="shared" si="46"/>
        <v>-0.701</v>
      </c>
      <c r="I3009" s="98">
        <v>-0.701</v>
      </c>
    </row>
    <row r="3010" spans="1:9" ht="12.75" hidden="1" outlineLevel="3" collapsed="1">
      <c r="A3010" s="85" t="s">
        <v>2398</v>
      </c>
      <c r="B3010" s="90" t="s">
        <v>6251</v>
      </c>
      <c r="C3010" s="90" t="s">
        <v>6252</v>
      </c>
      <c r="D3010" s="91">
        <v>-75047</v>
      </c>
      <c r="F3010" s="98">
        <f t="shared" si="46"/>
        <v>-75.047</v>
      </c>
      <c r="I3010" s="98">
        <v>-75.047</v>
      </c>
    </row>
    <row r="3011" spans="1:9" ht="12.75" hidden="1" outlineLevel="4">
      <c r="A3011" s="85" t="s">
        <v>6253</v>
      </c>
      <c r="B3011" s="88" t="s">
        <v>908</v>
      </c>
      <c r="C3011" s="88" t="s">
        <v>909</v>
      </c>
      <c r="D3011" s="89">
        <v>870</v>
      </c>
      <c r="F3011" s="98">
        <f t="shared" si="46"/>
        <v>0.87</v>
      </c>
      <c r="I3011" s="98">
        <v>0.87</v>
      </c>
    </row>
    <row r="3012" spans="1:9" ht="12.75" hidden="1" outlineLevel="4">
      <c r="A3012" s="85" t="s">
        <v>6254</v>
      </c>
      <c r="B3012" s="88" t="s">
        <v>3187</v>
      </c>
      <c r="C3012" s="88" t="s">
        <v>3188</v>
      </c>
      <c r="D3012" s="89">
        <v>7984</v>
      </c>
      <c r="F3012" s="98">
        <f t="shared" si="46"/>
        <v>7.984</v>
      </c>
      <c r="I3012" s="98">
        <v>7.984</v>
      </c>
    </row>
    <row r="3013" spans="1:9" ht="12.75" hidden="1" outlineLevel="4">
      <c r="A3013" s="85" t="s">
        <v>6255</v>
      </c>
      <c r="B3013" s="88" t="s">
        <v>2342</v>
      </c>
      <c r="C3013" s="88" t="s">
        <v>2343</v>
      </c>
      <c r="D3013" s="89">
        <v>6370</v>
      </c>
      <c r="F3013" s="98">
        <f t="shared" si="46"/>
        <v>6.37</v>
      </c>
      <c r="I3013" s="98">
        <v>6.37</v>
      </c>
    </row>
    <row r="3014" spans="1:9" ht="12.75" hidden="1" outlineLevel="4">
      <c r="A3014" s="85" t="s">
        <v>6256</v>
      </c>
      <c r="B3014" s="88" t="s">
        <v>3159</v>
      </c>
      <c r="C3014" s="88" t="s">
        <v>3160</v>
      </c>
      <c r="D3014" s="89">
        <v>615</v>
      </c>
      <c r="F3014" s="98">
        <f aca="true" t="shared" si="47" ref="F3014:F3077">D3014/1000</f>
        <v>0.615</v>
      </c>
      <c r="I3014" s="98">
        <v>0.615</v>
      </c>
    </row>
    <row r="3015" spans="1:9" ht="12.75" hidden="1" outlineLevel="4">
      <c r="A3015" s="85" t="s">
        <v>6257</v>
      </c>
      <c r="B3015" s="88" t="s">
        <v>4693</v>
      </c>
      <c r="C3015" s="88" t="s">
        <v>4694</v>
      </c>
      <c r="D3015" s="89">
        <v>3396</v>
      </c>
      <c r="F3015" s="98">
        <f t="shared" si="47"/>
        <v>3.396</v>
      </c>
      <c r="I3015" s="98">
        <v>3.396</v>
      </c>
    </row>
    <row r="3016" spans="1:9" ht="12.75" hidden="1" outlineLevel="4">
      <c r="A3016" s="85" t="s">
        <v>6258</v>
      </c>
      <c r="B3016" s="88" t="s">
        <v>6177</v>
      </c>
      <c r="C3016" s="88" t="s">
        <v>6178</v>
      </c>
      <c r="D3016" s="89">
        <v>-1212082</v>
      </c>
      <c r="F3016" s="98">
        <f t="shared" si="47"/>
        <v>-1212.082</v>
      </c>
      <c r="I3016" s="98">
        <v>-1212.082</v>
      </c>
    </row>
    <row r="3017" spans="1:9" ht="12.75" hidden="1" outlineLevel="4">
      <c r="A3017" s="85" t="s">
        <v>6259</v>
      </c>
      <c r="B3017" s="88" t="s">
        <v>6180</v>
      </c>
      <c r="C3017" s="88" t="s">
        <v>6181</v>
      </c>
      <c r="D3017" s="89">
        <v>-124207</v>
      </c>
      <c r="F3017" s="98">
        <f t="shared" si="47"/>
        <v>-124.207</v>
      </c>
      <c r="I3017" s="98">
        <v>-124.207</v>
      </c>
    </row>
    <row r="3018" spans="1:9" ht="12.75" hidden="1" outlineLevel="4">
      <c r="A3018" s="85" t="s">
        <v>6260</v>
      </c>
      <c r="B3018" s="88" t="s">
        <v>6218</v>
      </c>
      <c r="C3018" s="88" t="s">
        <v>2375</v>
      </c>
      <c r="D3018" s="89">
        <v>81</v>
      </c>
      <c r="F3018" s="98">
        <f t="shared" si="47"/>
        <v>0.081</v>
      </c>
      <c r="I3018" s="98">
        <v>0.081</v>
      </c>
    </row>
    <row r="3019" spans="1:9" ht="12.75" hidden="1" outlineLevel="4">
      <c r="A3019" s="85" t="s">
        <v>6261</v>
      </c>
      <c r="B3019" s="88" t="s">
        <v>2572</v>
      </c>
      <c r="C3019" s="88" t="s">
        <v>2573</v>
      </c>
      <c r="D3019" s="89">
        <v>1400</v>
      </c>
      <c r="F3019" s="98">
        <f t="shared" si="47"/>
        <v>1.4</v>
      </c>
      <c r="I3019" s="98">
        <v>1.4</v>
      </c>
    </row>
    <row r="3020" spans="1:9" ht="12.75" hidden="1" outlineLevel="4">
      <c r="A3020" s="85" t="s">
        <v>6262</v>
      </c>
      <c r="B3020" s="88" t="s">
        <v>616</v>
      </c>
      <c r="C3020" s="88" t="s">
        <v>617</v>
      </c>
      <c r="D3020" s="89">
        <v>770000</v>
      </c>
      <c r="F3020" s="98">
        <f t="shared" si="47"/>
        <v>770</v>
      </c>
      <c r="I3020" s="98">
        <v>770</v>
      </c>
    </row>
    <row r="3021" spans="1:9" ht="12.75" hidden="1" outlineLevel="4">
      <c r="A3021" s="85" t="s">
        <v>6263</v>
      </c>
      <c r="B3021" s="88" t="s">
        <v>6360</v>
      </c>
      <c r="C3021" s="88" t="s">
        <v>6361</v>
      </c>
      <c r="D3021" s="89">
        <v>77520</v>
      </c>
      <c r="F3021" s="98">
        <f t="shared" si="47"/>
        <v>77.52</v>
      </c>
      <c r="I3021" s="98">
        <v>77.52</v>
      </c>
    </row>
    <row r="3022" spans="1:9" ht="12.75" hidden="1" outlineLevel="4">
      <c r="A3022" s="85" t="s">
        <v>6264</v>
      </c>
      <c r="B3022" s="88" t="s">
        <v>2562</v>
      </c>
      <c r="C3022" s="88" t="s">
        <v>2563</v>
      </c>
      <c r="D3022" s="89">
        <v>15</v>
      </c>
      <c r="F3022" s="98">
        <f t="shared" si="47"/>
        <v>0.015</v>
      </c>
      <c r="I3022" s="98">
        <v>0.015</v>
      </c>
    </row>
    <row r="3023" spans="1:9" ht="12.75" hidden="1" outlineLevel="4">
      <c r="A3023" s="85" t="s">
        <v>6265</v>
      </c>
      <c r="B3023" s="88" t="s">
        <v>6241</v>
      </c>
      <c r="C3023" s="88" t="s">
        <v>6242</v>
      </c>
      <c r="D3023" s="89">
        <v>-100</v>
      </c>
      <c r="F3023" s="98">
        <f t="shared" si="47"/>
        <v>-0.1</v>
      </c>
      <c r="I3023" s="98">
        <v>-0.1</v>
      </c>
    </row>
    <row r="3024" spans="1:9" ht="12.75" hidden="1" outlineLevel="3" collapsed="1">
      <c r="A3024" s="85" t="s">
        <v>2398</v>
      </c>
      <c r="B3024" s="90" t="s">
        <v>6266</v>
      </c>
      <c r="C3024" s="90" t="s">
        <v>6267</v>
      </c>
      <c r="D3024" s="91">
        <v>-468138</v>
      </c>
      <c r="F3024" s="98">
        <f t="shared" si="47"/>
        <v>-468.138</v>
      </c>
      <c r="I3024" s="98">
        <v>-468.138</v>
      </c>
    </row>
    <row r="3025" spans="1:9" ht="12.75" hidden="1" outlineLevel="4">
      <c r="A3025" s="85" t="s">
        <v>6268</v>
      </c>
      <c r="B3025" s="88" t="s">
        <v>1617</v>
      </c>
      <c r="C3025" s="88" t="s">
        <v>5220</v>
      </c>
      <c r="D3025" s="89">
        <v>13000</v>
      </c>
      <c r="F3025" s="98">
        <f t="shared" si="47"/>
        <v>13</v>
      </c>
      <c r="I3025" s="98">
        <v>13</v>
      </c>
    </row>
    <row r="3026" spans="1:9" ht="12.75" hidden="1" outlineLevel="4">
      <c r="A3026" s="85" t="s">
        <v>6269</v>
      </c>
      <c r="B3026" s="88" t="s">
        <v>3187</v>
      </c>
      <c r="C3026" s="88" t="s">
        <v>3188</v>
      </c>
      <c r="D3026" s="89">
        <v>7984</v>
      </c>
      <c r="F3026" s="98">
        <f t="shared" si="47"/>
        <v>7.984</v>
      </c>
      <c r="I3026" s="98">
        <v>7.984</v>
      </c>
    </row>
    <row r="3027" spans="1:9" ht="12.75" hidden="1" outlineLevel="4">
      <c r="A3027" s="85" t="s">
        <v>6270</v>
      </c>
      <c r="B3027" s="88" t="s">
        <v>6218</v>
      </c>
      <c r="C3027" s="88" t="s">
        <v>2375</v>
      </c>
      <c r="D3027" s="89">
        <v>81</v>
      </c>
      <c r="F3027" s="98">
        <f t="shared" si="47"/>
        <v>0.081</v>
      </c>
      <c r="I3027" s="98">
        <v>0.081</v>
      </c>
    </row>
    <row r="3028" spans="1:9" ht="12.75" hidden="1" outlineLevel="4">
      <c r="A3028" s="85" t="s">
        <v>6271</v>
      </c>
      <c r="B3028" s="88" t="s">
        <v>6360</v>
      </c>
      <c r="C3028" s="88" t="s">
        <v>6361</v>
      </c>
      <c r="D3028" s="89">
        <v>32621</v>
      </c>
      <c r="F3028" s="98">
        <f t="shared" si="47"/>
        <v>32.621</v>
      </c>
      <c r="I3028" s="98">
        <v>32.621</v>
      </c>
    </row>
    <row r="3029" spans="1:9" ht="12.75" hidden="1" outlineLevel="4">
      <c r="A3029" s="85" t="s">
        <v>6272</v>
      </c>
      <c r="B3029" s="88" t="s">
        <v>620</v>
      </c>
      <c r="C3029" s="88" t="s">
        <v>5105</v>
      </c>
      <c r="D3029" s="89">
        <v>43636</v>
      </c>
      <c r="F3029" s="98">
        <f t="shared" si="47"/>
        <v>43.636</v>
      </c>
      <c r="I3029" s="98">
        <v>43.636</v>
      </c>
    </row>
    <row r="3030" spans="1:9" ht="12.75" hidden="1" outlineLevel="4">
      <c r="A3030" s="85" t="s">
        <v>6273</v>
      </c>
      <c r="B3030" s="88" t="s">
        <v>3113</v>
      </c>
      <c r="C3030" s="88" t="s">
        <v>3114</v>
      </c>
      <c r="D3030" s="89">
        <v>1330</v>
      </c>
      <c r="F3030" s="98">
        <f t="shared" si="47"/>
        <v>1.33</v>
      </c>
      <c r="I3030" s="98">
        <v>1.33</v>
      </c>
    </row>
    <row r="3031" spans="1:9" ht="12.75" hidden="1" outlineLevel="4">
      <c r="A3031" s="85" t="s">
        <v>6274</v>
      </c>
      <c r="B3031" s="88" t="s">
        <v>4693</v>
      </c>
      <c r="C3031" s="88" t="s">
        <v>4694</v>
      </c>
      <c r="D3031" s="89">
        <v>1470</v>
      </c>
      <c r="F3031" s="98">
        <f t="shared" si="47"/>
        <v>1.47</v>
      </c>
      <c r="I3031" s="98">
        <v>1.47</v>
      </c>
    </row>
    <row r="3032" spans="1:9" ht="12.75" hidden="1" outlineLevel="4">
      <c r="A3032" s="85" t="s">
        <v>6275</v>
      </c>
      <c r="B3032" s="88" t="s">
        <v>6241</v>
      </c>
      <c r="C3032" s="88" t="s">
        <v>6242</v>
      </c>
      <c r="D3032" s="89">
        <v>-19400</v>
      </c>
      <c r="F3032" s="98">
        <f t="shared" si="47"/>
        <v>-19.4</v>
      </c>
      <c r="I3032" s="98">
        <v>-19.4</v>
      </c>
    </row>
    <row r="3033" spans="1:9" ht="12.75" hidden="1" outlineLevel="4">
      <c r="A3033" s="85" t="s">
        <v>6276</v>
      </c>
      <c r="B3033" s="88" t="s">
        <v>908</v>
      </c>
      <c r="C3033" s="88" t="s">
        <v>909</v>
      </c>
      <c r="D3033" s="89">
        <v>870</v>
      </c>
      <c r="F3033" s="98">
        <f t="shared" si="47"/>
        <v>0.87</v>
      </c>
      <c r="I3033" s="98">
        <v>0.87</v>
      </c>
    </row>
    <row r="3034" spans="1:9" ht="12.75" hidden="1" outlineLevel="4">
      <c r="A3034" s="85" t="s">
        <v>6277</v>
      </c>
      <c r="B3034" s="88" t="s">
        <v>6278</v>
      </c>
      <c r="C3034" s="88" t="s">
        <v>4265</v>
      </c>
      <c r="D3034" s="89">
        <v>3000</v>
      </c>
      <c r="F3034" s="98">
        <f t="shared" si="47"/>
        <v>3</v>
      </c>
      <c r="I3034" s="98">
        <v>3</v>
      </c>
    </row>
    <row r="3035" spans="1:9" ht="12.75" hidden="1" outlineLevel="4">
      <c r="A3035" s="85" t="s">
        <v>6279</v>
      </c>
      <c r="B3035" s="88" t="s">
        <v>2572</v>
      </c>
      <c r="C3035" s="88" t="s">
        <v>2573</v>
      </c>
      <c r="D3035" s="89">
        <v>23000</v>
      </c>
      <c r="F3035" s="98">
        <f t="shared" si="47"/>
        <v>23</v>
      </c>
      <c r="I3035" s="98">
        <v>23</v>
      </c>
    </row>
    <row r="3036" spans="1:9" ht="12.75" hidden="1" outlineLevel="4">
      <c r="A3036" s="85" t="s">
        <v>6280</v>
      </c>
      <c r="B3036" s="88" t="s">
        <v>2342</v>
      </c>
      <c r="C3036" s="88" t="s">
        <v>2343</v>
      </c>
      <c r="D3036" s="89">
        <v>3847</v>
      </c>
      <c r="F3036" s="98">
        <f t="shared" si="47"/>
        <v>3.847</v>
      </c>
      <c r="I3036" s="98">
        <v>3.847</v>
      </c>
    </row>
    <row r="3037" spans="1:9" ht="12.75" hidden="1" outlineLevel="4">
      <c r="A3037" s="85" t="s">
        <v>6281</v>
      </c>
      <c r="B3037" s="88" t="s">
        <v>5206</v>
      </c>
      <c r="C3037" s="88" t="s">
        <v>5207</v>
      </c>
      <c r="D3037" s="89">
        <v>1261</v>
      </c>
      <c r="F3037" s="98">
        <f t="shared" si="47"/>
        <v>1.261</v>
      </c>
      <c r="I3037" s="98">
        <v>1.261</v>
      </c>
    </row>
    <row r="3038" spans="1:9" ht="12.75" hidden="1" outlineLevel="4">
      <c r="A3038" s="85" t="s">
        <v>6282</v>
      </c>
      <c r="B3038" s="88" t="s">
        <v>3159</v>
      </c>
      <c r="C3038" s="88" t="s">
        <v>3160</v>
      </c>
      <c r="D3038" s="89">
        <v>319</v>
      </c>
      <c r="F3038" s="98">
        <f t="shared" si="47"/>
        <v>0.319</v>
      </c>
      <c r="I3038" s="98">
        <v>0.319</v>
      </c>
    </row>
    <row r="3039" spans="1:9" ht="12.75" hidden="1" outlineLevel="4">
      <c r="A3039" s="85" t="s">
        <v>6283</v>
      </c>
      <c r="B3039" s="88" t="s">
        <v>2534</v>
      </c>
      <c r="C3039" s="88" t="s">
        <v>2535</v>
      </c>
      <c r="D3039" s="89">
        <v>2000</v>
      </c>
      <c r="F3039" s="98">
        <f t="shared" si="47"/>
        <v>2</v>
      </c>
      <c r="I3039" s="98">
        <v>2</v>
      </c>
    </row>
    <row r="3040" spans="1:9" ht="12.75" hidden="1" outlineLevel="4">
      <c r="A3040" s="85" t="s">
        <v>6284</v>
      </c>
      <c r="B3040" s="88" t="s">
        <v>2593</v>
      </c>
      <c r="C3040" s="88" t="s">
        <v>2594</v>
      </c>
      <c r="D3040" s="89">
        <v>-2900</v>
      </c>
      <c r="F3040" s="98">
        <f t="shared" si="47"/>
        <v>-2.9</v>
      </c>
      <c r="I3040" s="98">
        <v>-2.9</v>
      </c>
    </row>
    <row r="3041" spans="1:9" ht="12.75" hidden="1" outlineLevel="4">
      <c r="A3041" s="85" t="s">
        <v>6285</v>
      </c>
      <c r="B3041" s="88" t="s">
        <v>6177</v>
      </c>
      <c r="C3041" s="88" t="s">
        <v>6178</v>
      </c>
      <c r="D3041" s="89">
        <v>-646991</v>
      </c>
      <c r="F3041" s="98">
        <f t="shared" si="47"/>
        <v>-646.991</v>
      </c>
      <c r="I3041" s="98">
        <v>-646.991</v>
      </c>
    </row>
    <row r="3042" spans="1:9" ht="12.75" hidden="1" outlineLevel="4">
      <c r="A3042" s="85" t="s">
        <v>6286</v>
      </c>
      <c r="B3042" s="88" t="s">
        <v>6180</v>
      </c>
      <c r="C3042" s="88" t="s">
        <v>6181</v>
      </c>
      <c r="D3042" s="89">
        <v>-54367</v>
      </c>
      <c r="F3042" s="98">
        <f t="shared" si="47"/>
        <v>-54.367</v>
      </c>
      <c r="I3042" s="98">
        <v>-54.367</v>
      </c>
    </row>
    <row r="3043" spans="1:9" ht="12.75" hidden="1" outlineLevel="3" collapsed="1">
      <c r="A3043" s="85" t="s">
        <v>2398</v>
      </c>
      <c r="B3043" s="90" t="s">
        <v>6287</v>
      </c>
      <c r="C3043" s="90" t="s">
        <v>6288</v>
      </c>
      <c r="D3043" s="91">
        <v>-589239</v>
      </c>
      <c r="F3043" s="98">
        <f t="shared" si="47"/>
        <v>-589.239</v>
      </c>
      <c r="I3043" s="98">
        <v>-589.239</v>
      </c>
    </row>
    <row r="3044" spans="1:9" ht="12.75" hidden="1" outlineLevel="4">
      <c r="A3044" s="85" t="s">
        <v>6289</v>
      </c>
      <c r="B3044" s="88" t="s">
        <v>3187</v>
      </c>
      <c r="C3044" s="88" t="s">
        <v>3188</v>
      </c>
      <c r="D3044" s="89">
        <v>7984</v>
      </c>
      <c r="F3044" s="98">
        <f t="shared" si="47"/>
        <v>7.984</v>
      </c>
      <c r="I3044" s="98">
        <v>7.984</v>
      </c>
    </row>
    <row r="3045" spans="1:9" ht="12.75" hidden="1" outlineLevel="4">
      <c r="A3045" s="85" t="s">
        <v>6290</v>
      </c>
      <c r="B3045" s="88" t="s">
        <v>6218</v>
      </c>
      <c r="C3045" s="88" t="s">
        <v>2375</v>
      </c>
      <c r="D3045" s="89">
        <v>81</v>
      </c>
      <c r="F3045" s="98">
        <f t="shared" si="47"/>
        <v>0.081</v>
      </c>
      <c r="I3045" s="98">
        <v>0.081</v>
      </c>
    </row>
    <row r="3046" spans="1:9" ht="12.75" hidden="1" outlineLevel="4">
      <c r="A3046" s="85" t="s">
        <v>6291</v>
      </c>
      <c r="B3046" s="88" t="s">
        <v>6360</v>
      </c>
      <c r="C3046" s="88" t="s">
        <v>6361</v>
      </c>
      <c r="D3046" s="89">
        <v>25047</v>
      </c>
      <c r="F3046" s="98">
        <f t="shared" si="47"/>
        <v>25.047</v>
      </c>
      <c r="I3046" s="98">
        <v>25.047</v>
      </c>
    </row>
    <row r="3047" spans="1:9" ht="12.75" hidden="1" outlineLevel="4">
      <c r="A3047" s="85" t="s">
        <v>6292</v>
      </c>
      <c r="B3047" s="88" t="s">
        <v>4693</v>
      </c>
      <c r="C3047" s="88" t="s">
        <v>4694</v>
      </c>
      <c r="D3047" s="89">
        <v>561</v>
      </c>
      <c r="F3047" s="98">
        <f t="shared" si="47"/>
        <v>0.561</v>
      </c>
      <c r="I3047" s="98">
        <v>0.561</v>
      </c>
    </row>
    <row r="3048" spans="1:9" ht="12.75" hidden="1" outlineLevel="4">
      <c r="A3048" s="85" t="s">
        <v>6293</v>
      </c>
      <c r="B3048" s="88" t="s">
        <v>6241</v>
      </c>
      <c r="C3048" s="88" t="s">
        <v>6242</v>
      </c>
      <c r="D3048" s="89">
        <v>-400</v>
      </c>
      <c r="F3048" s="98">
        <f t="shared" si="47"/>
        <v>-0.4</v>
      </c>
      <c r="I3048" s="98">
        <v>-0.4</v>
      </c>
    </row>
    <row r="3049" spans="1:9" ht="12.75" hidden="1" outlineLevel="4">
      <c r="A3049" s="85" t="s">
        <v>6294</v>
      </c>
      <c r="B3049" s="88" t="s">
        <v>908</v>
      </c>
      <c r="C3049" s="88" t="s">
        <v>909</v>
      </c>
      <c r="D3049" s="89">
        <v>870</v>
      </c>
      <c r="F3049" s="98">
        <f t="shared" si="47"/>
        <v>0.87</v>
      </c>
      <c r="I3049" s="98">
        <v>0.87</v>
      </c>
    </row>
    <row r="3050" spans="1:9" ht="12.75" hidden="1" outlineLevel="4">
      <c r="A3050" s="85" t="s">
        <v>6295</v>
      </c>
      <c r="B3050" s="88" t="s">
        <v>2572</v>
      </c>
      <c r="C3050" s="88" t="s">
        <v>2573</v>
      </c>
      <c r="D3050" s="89">
        <v>150</v>
      </c>
      <c r="F3050" s="98">
        <f t="shared" si="47"/>
        <v>0.15</v>
      </c>
      <c r="I3050" s="98">
        <v>0.15</v>
      </c>
    </row>
    <row r="3051" spans="1:9" ht="12.75" hidden="1" outlineLevel="4">
      <c r="A3051" s="85" t="s">
        <v>6296</v>
      </c>
      <c r="B3051" s="88" t="s">
        <v>2342</v>
      </c>
      <c r="C3051" s="88" t="s">
        <v>2343</v>
      </c>
      <c r="D3051" s="89">
        <v>4411</v>
      </c>
      <c r="F3051" s="98">
        <f t="shared" si="47"/>
        <v>4.411</v>
      </c>
      <c r="I3051" s="98">
        <v>4.411</v>
      </c>
    </row>
    <row r="3052" spans="1:9" ht="12.75" hidden="1" outlineLevel="4">
      <c r="A3052" s="85" t="s">
        <v>6297</v>
      </c>
      <c r="B3052" s="88" t="s">
        <v>2645</v>
      </c>
      <c r="C3052" s="88" t="s">
        <v>2646</v>
      </c>
      <c r="D3052" s="89">
        <v>36</v>
      </c>
      <c r="F3052" s="98">
        <f t="shared" si="47"/>
        <v>0.036</v>
      </c>
      <c r="I3052" s="98">
        <v>0.036</v>
      </c>
    </row>
    <row r="3053" spans="1:9" ht="12.75" hidden="1" outlineLevel="4">
      <c r="A3053" s="85" t="s">
        <v>6298</v>
      </c>
      <c r="B3053" s="88" t="s">
        <v>3159</v>
      </c>
      <c r="C3053" s="88" t="s">
        <v>3160</v>
      </c>
      <c r="D3053" s="89">
        <v>385</v>
      </c>
      <c r="F3053" s="98">
        <f t="shared" si="47"/>
        <v>0.385</v>
      </c>
      <c r="I3053" s="98">
        <v>0.385</v>
      </c>
    </row>
    <row r="3054" spans="1:9" ht="12.75" hidden="1" outlineLevel="4">
      <c r="A3054" s="85" t="s">
        <v>6299</v>
      </c>
      <c r="B3054" s="88" t="s">
        <v>6177</v>
      </c>
      <c r="C3054" s="88" t="s">
        <v>6178</v>
      </c>
      <c r="D3054" s="89">
        <v>-75710</v>
      </c>
      <c r="F3054" s="98">
        <f t="shared" si="47"/>
        <v>-75.71</v>
      </c>
      <c r="I3054" s="98">
        <v>-75.71</v>
      </c>
    </row>
    <row r="3055" spans="1:9" ht="12.75" hidden="1" outlineLevel="4">
      <c r="A3055" s="85" t="s">
        <v>6300</v>
      </c>
      <c r="B3055" s="88" t="s">
        <v>6180</v>
      </c>
      <c r="C3055" s="88" t="s">
        <v>6181</v>
      </c>
      <c r="D3055" s="89">
        <v>-7990</v>
      </c>
      <c r="F3055" s="98">
        <f t="shared" si="47"/>
        <v>-7.99</v>
      </c>
      <c r="I3055" s="98">
        <v>-7.99</v>
      </c>
    </row>
    <row r="3056" spans="1:9" ht="12.75" hidden="1" outlineLevel="3" collapsed="1">
      <c r="A3056" s="85" t="s">
        <v>2398</v>
      </c>
      <c r="B3056" s="90" t="s">
        <v>6301</v>
      </c>
      <c r="C3056" s="90" t="s">
        <v>6302</v>
      </c>
      <c r="D3056" s="91">
        <v>-44575</v>
      </c>
      <c r="F3056" s="98">
        <f t="shared" si="47"/>
        <v>-44.575</v>
      </c>
      <c r="I3056" s="98">
        <v>-44.575</v>
      </c>
    </row>
    <row r="3057" spans="1:9" ht="12.75" hidden="1" outlineLevel="4">
      <c r="A3057" s="85" t="s">
        <v>6303</v>
      </c>
      <c r="B3057" s="88" t="s">
        <v>908</v>
      </c>
      <c r="C3057" s="88" t="s">
        <v>909</v>
      </c>
      <c r="D3057" s="89">
        <v>870</v>
      </c>
      <c r="F3057" s="98">
        <f t="shared" si="47"/>
        <v>0.87</v>
      </c>
      <c r="I3057" s="98">
        <v>0.87</v>
      </c>
    </row>
    <row r="3058" spans="1:9" ht="12.75" hidden="1" outlineLevel="4">
      <c r="A3058" s="85" t="s">
        <v>6304</v>
      </c>
      <c r="B3058" s="88" t="s">
        <v>3187</v>
      </c>
      <c r="C3058" s="88" t="s">
        <v>3188</v>
      </c>
      <c r="D3058" s="89">
        <v>11984</v>
      </c>
      <c r="F3058" s="98">
        <f t="shared" si="47"/>
        <v>11.984</v>
      </c>
      <c r="I3058" s="98">
        <v>11.984</v>
      </c>
    </row>
    <row r="3059" spans="1:9" ht="12.75" hidden="1" outlineLevel="4">
      <c r="A3059" s="85" t="s">
        <v>6305</v>
      </c>
      <c r="B3059" s="88" t="s">
        <v>2342</v>
      </c>
      <c r="C3059" s="88" t="s">
        <v>2343</v>
      </c>
      <c r="D3059" s="89">
        <v>4411</v>
      </c>
      <c r="F3059" s="98">
        <f t="shared" si="47"/>
        <v>4.411</v>
      </c>
      <c r="I3059" s="98">
        <v>4.411</v>
      </c>
    </row>
    <row r="3060" spans="1:9" ht="12.75" hidden="1" outlineLevel="4">
      <c r="A3060" s="85" t="s">
        <v>6306</v>
      </c>
      <c r="B3060" s="88" t="s">
        <v>3159</v>
      </c>
      <c r="C3060" s="88" t="s">
        <v>3160</v>
      </c>
      <c r="D3060" s="89">
        <v>385</v>
      </c>
      <c r="F3060" s="98">
        <f t="shared" si="47"/>
        <v>0.385</v>
      </c>
      <c r="I3060" s="98">
        <v>0.385</v>
      </c>
    </row>
    <row r="3061" spans="1:9" ht="12.75" hidden="1" outlineLevel="4">
      <c r="A3061" s="85" t="s">
        <v>6307</v>
      </c>
      <c r="B3061" s="88" t="s">
        <v>4693</v>
      </c>
      <c r="C3061" s="88" t="s">
        <v>4694</v>
      </c>
      <c r="D3061" s="89">
        <v>640</v>
      </c>
      <c r="F3061" s="98">
        <f t="shared" si="47"/>
        <v>0.64</v>
      </c>
      <c r="I3061" s="98">
        <v>0.64</v>
      </c>
    </row>
    <row r="3062" spans="1:9" ht="12.75" hidden="1" outlineLevel="4">
      <c r="A3062" s="85" t="s">
        <v>6308</v>
      </c>
      <c r="B3062" s="88" t="s">
        <v>6177</v>
      </c>
      <c r="C3062" s="88" t="s">
        <v>6178</v>
      </c>
      <c r="D3062" s="89">
        <v>-44357</v>
      </c>
      <c r="F3062" s="98">
        <f t="shared" si="47"/>
        <v>-44.357</v>
      </c>
      <c r="I3062" s="98">
        <v>-44.357</v>
      </c>
    </row>
    <row r="3063" spans="1:9" ht="12.75" hidden="1" outlineLevel="4">
      <c r="A3063" s="85" t="s">
        <v>6309</v>
      </c>
      <c r="B3063" s="88" t="s">
        <v>366</v>
      </c>
      <c r="C3063" s="88" t="s">
        <v>3093</v>
      </c>
      <c r="D3063" s="89">
        <v>-2800</v>
      </c>
      <c r="F3063" s="98">
        <f t="shared" si="47"/>
        <v>-2.8</v>
      </c>
      <c r="I3063" s="98">
        <v>-2.8</v>
      </c>
    </row>
    <row r="3064" spans="1:9" ht="12.75" hidden="1" outlineLevel="4">
      <c r="A3064" s="85" t="s">
        <v>6310</v>
      </c>
      <c r="B3064" s="88" t="s">
        <v>6180</v>
      </c>
      <c r="C3064" s="88" t="s">
        <v>6181</v>
      </c>
      <c r="D3064" s="89">
        <v>-41828</v>
      </c>
      <c r="F3064" s="98">
        <f t="shared" si="47"/>
        <v>-41.828</v>
      </c>
      <c r="I3064" s="98">
        <v>-41.828</v>
      </c>
    </row>
    <row r="3065" spans="1:9" ht="12.75" hidden="1" outlineLevel="4">
      <c r="A3065" s="85" t="s">
        <v>6311</v>
      </c>
      <c r="B3065" s="88" t="s">
        <v>6218</v>
      </c>
      <c r="C3065" s="88" t="s">
        <v>2375</v>
      </c>
      <c r="D3065" s="89">
        <v>81</v>
      </c>
      <c r="F3065" s="98">
        <f t="shared" si="47"/>
        <v>0.081</v>
      </c>
      <c r="I3065" s="98">
        <v>0.081</v>
      </c>
    </row>
    <row r="3066" spans="1:9" ht="12.75" hidden="1" outlineLevel="4">
      <c r="A3066" s="85" t="s">
        <v>6312</v>
      </c>
      <c r="B3066" s="88" t="s">
        <v>2572</v>
      </c>
      <c r="C3066" s="88" t="s">
        <v>2573</v>
      </c>
      <c r="D3066" s="89">
        <v>200</v>
      </c>
      <c r="F3066" s="98">
        <f t="shared" si="47"/>
        <v>0.2</v>
      </c>
      <c r="I3066" s="98">
        <v>0.2</v>
      </c>
    </row>
    <row r="3067" spans="1:9" ht="12.75" hidden="1" outlineLevel="4">
      <c r="A3067" s="85" t="s">
        <v>6313</v>
      </c>
      <c r="B3067" s="88" t="s">
        <v>6360</v>
      </c>
      <c r="C3067" s="88" t="s">
        <v>6361</v>
      </c>
      <c r="D3067" s="89">
        <v>12110</v>
      </c>
      <c r="F3067" s="98">
        <f t="shared" si="47"/>
        <v>12.11</v>
      </c>
      <c r="I3067" s="98">
        <v>12.11</v>
      </c>
    </row>
    <row r="3068" spans="1:9" ht="12.75" hidden="1" outlineLevel="4">
      <c r="A3068" s="85" t="s">
        <v>6314</v>
      </c>
      <c r="B3068" s="88" t="s">
        <v>6241</v>
      </c>
      <c r="C3068" s="88" t="s">
        <v>6242</v>
      </c>
      <c r="D3068" s="89">
        <v>-28800</v>
      </c>
      <c r="F3068" s="98">
        <f t="shared" si="47"/>
        <v>-28.8</v>
      </c>
      <c r="I3068" s="98">
        <v>-28.8</v>
      </c>
    </row>
    <row r="3069" spans="1:9" ht="12.75" hidden="1" outlineLevel="3" collapsed="1">
      <c r="A3069" s="85" t="s">
        <v>2398</v>
      </c>
      <c r="B3069" s="90" t="s">
        <v>6315</v>
      </c>
      <c r="C3069" s="90" t="s">
        <v>6316</v>
      </c>
      <c r="D3069" s="91">
        <v>-87104</v>
      </c>
      <c r="F3069" s="98">
        <f t="shared" si="47"/>
        <v>-87.104</v>
      </c>
      <c r="I3069" s="98">
        <v>-87.104</v>
      </c>
    </row>
    <row r="3070" spans="1:9" ht="12.75" hidden="1" outlineLevel="4">
      <c r="A3070" s="85" t="s">
        <v>6317</v>
      </c>
      <c r="B3070" s="88" t="s">
        <v>908</v>
      </c>
      <c r="C3070" s="88" t="s">
        <v>909</v>
      </c>
      <c r="D3070" s="89">
        <v>870</v>
      </c>
      <c r="F3070" s="98">
        <f t="shared" si="47"/>
        <v>0.87</v>
      </c>
      <c r="I3070" s="98">
        <v>0.87</v>
      </c>
    </row>
    <row r="3071" spans="1:9" ht="12.75" hidden="1" outlineLevel="4">
      <c r="A3071" s="85" t="s">
        <v>6318</v>
      </c>
      <c r="B3071" s="88" t="s">
        <v>6278</v>
      </c>
      <c r="C3071" s="88" t="s">
        <v>4265</v>
      </c>
      <c r="D3071" s="89">
        <v>1000</v>
      </c>
      <c r="F3071" s="98">
        <f t="shared" si="47"/>
        <v>1</v>
      </c>
      <c r="I3071" s="98">
        <v>1</v>
      </c>
    </row>
    <row r="3072" spans="1:9" ht="12.75" hidden="1" outlineLevel="4">
      <c r="A3072" s="85" t="s">
        <v>6319</v>
      </c>
      <c r="B3072" s="88" t="s">
        <v>2572</v>
      </c>
      <c r="C3072" s="88" t="s">
        <v>2573</v>
      </c>
      <c r="D3072" s="89">
        <v>62000</v>
      </c>
      <c r="F3072" s="98">
        <f t="shared" si="47"/>
        <v>62</v>
      </c>
      <c r="I3072" s="98">
        <v>62</v>
      </c>
    </row>
    <row r="3073" spans="1:9" ht="12.75" hidden="1" outlineLevel="4">
      <c r="A3073" s="85" t="s">
        <v>6320</v>
      </c>
      <c r="B3073" s="88" t="s">
        <v>5203</v>
      </c>
      <c r="C3073" s="88" t="s">
        <v>5204</v>
      </c>
      <c r="D3073" s="89">
        <v>500</v>
      </c>
      <c r="F3073" s="98">
        <f t="shared" si="47"/>
        <v>0.5</v>
      </c>
      <c r="I3073" s="98">
        <v>0.5</v>
      </c>
    </row>
    <row r="3074" spans="1:9" ht="12.75" hidden="1" outlineLevel="4">
      <c r="A3074" s="85" t="s">
        <v>6321</v>
      </c>
      <c r="B3074" s="88" t="s">
        <v>2342</v>
      </c>
      <c r="C3074" s="88" t="s">
        <v>2343</v>
      </c>
      <c r="D3074" s="89">
        <v>41451</v>
      </c>
      <c r="F3074" s="98">
        <f t="shared" si="47"/>
        <v>41.451</v>
      </c>
      <c r="I3074" s="98">
        <v>41.451</v>
      </c>
    </row>
    <row r="3075" spans="1:9" ht="12.75" hidden="1" outlineLevel="4">
      <c r="A3075" s="85" t="s">
        <v>6322</v>
      </c>
      <c r="B3075" s="88" t="s">
        <v>6360</v>
      </c>
      <c r="C3075" s="88" t="s">
        <v>6361</v>
      </c>
      <c r="D3075" s="89">
        <v>343620</v>
      </c>
      <c r="F3075" s="98">
        <f t="shared" si="47"/>
        <v>343.62</v>
      </c>
      <c r="I3075" s="98">
        <v>343.62</v>
      </c>
    </row>
    <row r="3076" spans="1:9" ht="12.75" hidden="1" outlineLevel="4">
      <c r="A3076" s="85" t="s">
        <v>6323</v>
      </c>
      <c r="B3076" s="88" t="s">
        <v>3159</v>
      </c>
      <c r="C3076" s="88" t="s">
        <v>3160</v>
      </c>
      <c r="D3076" s="89">
        <v>3949</v>
      </c>
      <c r="F3076" s="98">
        <f t="shared" si="47"/>
        <v>3.949</v>
      </c>
      <c r="I3076" s="98">
        <v>3.949</v>
      </c>
    </row>
    <row r="3077" spans="1:9" ht="12.75" hidden="1" outlineLevel="4">
      <c r="A3077" s="85" t="s">
        <v>6324</v>
      </c>
      <c r="B3077" s="88" t="s">
        <v>2575</v>
      </c>
      <c r="C3077" s="88" t="s">
        <v>2576</v>
      </c>
      <c r="D3077" s="89">
        <v>7000</v>
      </c>
      <c r="F3077" s="98">
        <f t="shared" si="47"/>
        <v>7</v>
      </c>
      <c r="I3077" s="98">
        <v>7</v>
      </c>
    </row>
    <row r="3078" spans="1:9" ht="12.75" hidden="1" outlineLevel="4">
      <c r="A3078" s="85" t="s">
        <v>6325</v>
      </c>
      <c r="B3078" s="88" t="s">
        <v>517</v>
      </c>
      <c r="C3078" s="88" t="s">
        <v>518</v>
      </c>
      <c r="D3078" s="89">
        <v>120</v>
      </c>
      <c r="F3078" s="98">
        <f aca="true" t="shared" si="48" ref="F3078:F3141">D3078/1000</f>
        <v>0.12</v>
      </c>
      <c r="I3078" s="98">
        <v>0.12</v>
      </c>
    </row>
    <row r="3079" spans="1:9" ht="12.75" hidden="1" outlineLevel="4">
      <c r="A3079" s="85" t="s">
        <v>6326</v>
      </c>
      <c r="B3079" s="88" t="s">
        <v>2534</v>
      </c>
      <c r="C3079" s="88" t="s">
        <v>2535</v>
      </c>
      <c r="D3079" s="89">
        <v>4500</v>
      </c>
      <c r="F3079" s="98">
        <f t="shared" si="48"/>
        <v>4.5</v>
      </c>
      <c r="I3079" s="98">
        <v>4.5</v>
      </c>
    </row>
    <row r="3080" spans="1:9" ht="12.75" hidden="1" outlineLevel="4">
      <c r="A3080" s="85" t="s">
        <v>6327</v>
      </c>
      <c r="B3080" s="88" t="s">
        <v>2638</v>
      </c>
      <c r="C3080" s="88" t="s">
        <v>2639</v>
      </c>
      <c r="D3080" s="89">
        <v>17959</v>
      </c>
      <c r="F3080" s="98">
        <f t="shared" si="48"/>
        <v>17.959</v>
      </c>
      <c r="I3080" s="98">
        <v>17.959</v>
      </c>
    </row>
    <row r="3081" spans="1:9" ht="12.75" hidden="1" outlineLevel="4">
      <c r="A3081" s="85" t="s">
        <v>6328</v>
      </c>
      <c r="B3081" s="88" t="s">
        <v>6177</v>
      </c>
      <c r="C3081" s="88" t="s">
        <v>6178</v>
      </c>
      <c r="D3081" s="89">
        <v>-2739325</v>
      </c>
      <c r="F3081" s="98">
        <f t="shared" si="48"/>
        <v>-2739.325</v>
      </c>
      <c r="I3081" s="98">
        <v>-2739.325</v>
      </c>
    </row>
    <row r="3082" spans="1:9" ht="12.75" hidden="1" outlineLevel="4">
      <c r="A3082" s="85" t="s">
        <v>6329</v>
      </c>
      <c r="B3082" s="88" t="s">
        <v>6180</v>
      </c>
      <c r="C3082" s="88" t="s">
        <v>6181</v>
      </c>
      <c r="D3082" s="89">
        <v>-2047</v>
      </c>
      <c r="F3082" s="98">
        <f t="shared" si="48"/>
        <v>-2.047</v>
      </c>
      <c r="I3082" s="98">
        <v>-2.047</v>
      </c>
    </row>
    <row r="3083" spans="1:9" ht="12.75" hidden="1" outlineLevel="4">
      <c r="A3083" s="85" t="s">
        <v>6330</v>
      </c>
      <c r="B3083" s="88" t="s">
        <v>1617</v>
      </c>
      <c r="C3083" s="88" t="s">
        <v>5220</v>
      </c>
      <c r="D3083" s="89">
        <v>52500</v>
      </c>
      <c r="F3083" s="98">
        <f t="shared" si="48"/>
        <v>52.5</v>
      </c>
      <c r="I3083" s="98">
        <v>52.5</v>
      </c>
    </row>
    <row r="3084" spans="1:9" ht="12.75" hidden="1" outlineLevel="4">
      <c r="A3084" s="85" t="s">
        <v>6331</v>
      </c>
      <c r="B3084" s="88" t="s">
        <v>6332</v>
      </c>
      <c r="C3084" s="88" t="s">
        <v>6333</v>
      </c>
      <c r="D3084" s="89">
        <v>10000</v>
      </c>
      <c r="F3084" s="98">
        <f t="shared" si="48"/>
        <v>10</v>
      </c>
      <c r="I3084" s="98">
        <v>10</v>
      </c>
    </row>
    <row r="3085" spans="1:9" ht="12.75" hidden="1" outlineLevel="4">
      <c r="A3085" s="85" t="s">
        <v>6334</v>
      </c>
      <c r="B3085" s="88" t="s">
        <v>6218</v>
      </c>
      <c r="C3085" s="88" t="s">
        <v>2375</v>
      </c>
      <c r="D3085" s="89">
        <v>81</v>
      </c>
      <c r="F3085" s="98">
        <f t="shared" si="48"/>
        <v>0.081</v>
      </c>
      <c r="I3085" s="98">
        <v>0.081</v>
      </c>
    </row>
    <row r="3086" spans="1:9" ht="12.75" hidden="1" outlineLevel="4">
      <c r="A3086" s="85" t="s">
        <v>6335</v>
      </c>
      <c r="B3086" s="88" t="s">
        <v>5206</v>
      </c>
      <c r="C3086" s="88" t="s">
        <v>5207</v>
      </c>
      <c r="D3086" s="89">
        <v>4506</v>
      </c>
      <c r="F3086" s="98">
        <f t="shared" si="48"/>
        <v>4.506</v>
      </c>
      <c r="I3086" s="98">
        <v>4.506</v>
      </c>
    </row>
    <row r="3087" spans="1:9" ht="12.75" hidden="1" outlineLevel="4">
      <c r="A3087" s="85" t="s">
        <v>6336</v>
      </c>
      <c r="B3087" s="88" t="s">
        <v>2645</v>
      </c>
      <c r="C3087" s="88" t="s">
        <v>2646</v>
      </c>
      <c r="D3087" s="89">
        <v>3693</v>
      </c>
      <c r="F3087" s="98">
        <f t="shared" si="48"/>
        <v>3.693</v>
      </c>
      <c r="I3087" s="98">
        <v>3.693</v>
      </c>
    </row>
    <row r="3088" spans="1:9" ht="12.75" hidden="1" outlineLevel="4">
      <c r="A3088" s="85" t="s">
        <v>6337</v>
      </c>
      <c r="B3088" s="88" t="s">
        <v>620</v>
      </c>
      <c r="C3088" s="88" t="s">
        <v>5105</v>
      </c>
      <c r="D3088" s="89">
        <v>1050000</v>
      </c>
      <c r="F3088" s="98">
        <f t="shared" si="48"/>
        <v>1050</v>
      </c>
      <c r="I3088" s="98">
        <v>1050</v>
      </c>
    </row>
    <row r="3089" spans="1:9" ht="12.75" hidden="1" outlineLevel="4">
      <c r="A3089" s="85" t="s">
        <v>6338</v>
      </c>
      <c r="B3089" s="88" t="s">
        <v>3156</v>
      </c>
      <c r="C3089" s="88" t="s">
        <v>3157</v>
      </c>
      <c r="D3089" s="89">
        <v>250</v>
      </c>
      <c r="F3089" s="98">
        <f t="shared" si="48"/>
        <v>0.25</v>
      </c>
      <c r="I3089" s="98">
        <v>0.25</v>
      </c>
    </row>
    <row r="3090" spans="1:9" ht="12.75" hidden="1" outlineLevel="4">
      <c r="A3090" s="85" t="s">
        <v>6339</v>
      </c>
      <c r="B3090" s="88" t="s">
        <v>3113</v>
      </c>
      <c r="C3090" s="88" t="s">
        <v>3114</v>
      </c>
      <c r="D3090" s="89">
        <v>58452</v>
      </c>
      <c r="F3090" s="98">
        <f t="shared" si="48"/>
        <v>58.452</v>
      </c>
      <c r="I3090" s="98">
        <v>58.452</v>
      </c>
    </row>
    <row r="3091" spans="1:9" ht="12.75" hidden="1" outlineLevel="4">
      <c r="A3091" s="85" t="s">
        <v>6340</v>
      </c>
      <c r="B3091" s="88" t="s">
        <v>2537</v>
      </c>
      <c r="C3091" s="88" t="s">
        <v>2538</v>
      </c>
      <c r="D3091" s="89">
        <v>31000</v>
      </c>
      <c r="F3091" s="98">
        <f t="shared" si="48"/>
        <v>31</v>
      </c>
      <c r="I3091" s="98">
        <v>31</v>
      </c>
    </row>
    <row r="3092" spans="1:9" ht="12.75" hidden="1" outlineLevel="4">
      <c r="A3092" s="85" t="s">
        <v>6341</v>
      </c>
      <c r="B3092" s="88" t="s">
        <v>4693</v>
      </c>
      <c r="C3092" s="88" t="s">
        <v>4694</v>
      </c>
      <c r="D3092" s="89">
        <v>14948</v>
      </c>
      <c r="F3092" s="98">
        <f t="shared" si="48"/>
        <v>14.948</v>
      </c>
      <c r="I3092" s="98">
        <v>14.948</v>
      </c>
    </row>
    <row r="3093" spans="1:9" ht="12.75" hidden="1" outlineLevel="4">
      <c r="A3093" s="85" t="s">
        <v>6342</v>
      </c>
      <c r="B3093" s="88" t="s">
        <v>6241</v>
      </c>
      <c r="C3093" s="88" t="s">
        <v>6242</v>
      </c>
      <c r="D3093" s="89">
        <v>-52000</v>
      </c>
      <c r="F3093" s="98">
        <f t="shared" si="48"/>
        <v>-52</v>
      </c>
      <c r="I3093" s="98">
        <v>-52</v>
      </c>
    </row>
    <row r="3094" spans="1:9" ht="12.75" hidden="1" outlineLevel="3" collapsed="1">
      <c r="A3094" s="85" t="s">
        <v>2398</v>
      </c>
      <c r="B3094" s="90" t="s">
        <v>6343</v>
      </c>
      <c r="C3094" s="90" t="s">
        <v>6366</v>
      </c>
      <c r="D3094" s="91">
        <v>-1084973</v>
      </c>
      <c r="F3094" s="98">
        <f t="shared" si="48"/>
        <v>-1084.973</v>
      </c>
      <c r="I3094" s="98">
        <v>-1084.973</v>
      </c>
    </row>
    <row r="3095" spans="1:9" ht="12.75" hidden="1" outlineLevel="4">
      <c r="A3095" s="85" t="s">
        <v>6367</v>
      </c>
      <c r="B3095" s="88" t="s">
        <v>3187</v>
      </c>
      <c r="C3095" s="88" t="s">
        <v>3188</v>
      </c>
      <c r="D3095" s="89">
        <v>7984</v>
      </c>
      <c r="F3095" s="98">
        <f t="shared" si="48"/>
        <v>7.984</v>
      </c>
      <c r="I3095" s="98">
        <v>7.984</v>
      </c>
    </row>
    <row r="3096" spans="1:9" ht="12.75" hidden="1" outlineLevel="4">
      <c r="A3096" s="85" t="s">
        <v>6368</v>
      </c>
      <c r="B3096" s="88" t="s">
        <v>2572</v>
      </c>
      <c r="C3096" s="88" t="s">
        <v>2573</v>
      </c>
      <c r="D3096" s="89">
        <v>21500</v>
      </c>
      <c r="F3096" s="98">
        <f t="shared" si="48"/>
        <v>21.5</v>
      </c>
      <c r="I3096" s="98">
        <v>21.5</v>
      </c>
    </row>
    <row r="3097" spans="1:9" ht="12.75" hidden="1" outlineLevel="4">
      <c r="A3097" s="85" t="s">
        <v>6369</v>
      </c>
      <c r="B3097" s="88" t="s">
        <v>616</v>
      </c>
      <c r="C3097" s="88" t="s">
        <v>617</v>
      </c>
      <c r="D3097" s="89">
        <v>28327</v>
      </c>
      <c r="F3097" s="98">
        <f t="shared" si="48"/>
        <v>28.327</v>
      </c>
      <c r="I3097" s="98">
        <v>28.327</v>
      </c>
    </row>
    <row r="3098" spans="1:9" ht="12.75" hidden="1" outlineLevel="4">
      <c r="A3098" s="85" t="s">
        <v>6370</v>
      </c>
      <c r="B3098" s="88" t="s">
        <v>6360</v>
      </c>
      <c r="C3098" s="88" t="s">
        <v>6361</v>
      </c>
      <c r="D3098" s="89">
        <v>4579</v>
      </c>
      <c r="F3098" s="98">
        <f t="shared" si="48"/>
        <v>4.579</v>
      </c>
      <c r="I3098" s="98">
        <v>4.579</v>
      </c>
    </row>
    <row r="3099" spans="1:9" ht="12.75" hidden="1" outlineLevel="4">
      <c r="A3099" s="85" t="s">
        <v>6371</v>
      </c>
      <c r="B3099" s="88" t="s">
        <v>2645</v>
      </c>
      <c r="C3099" s="88" t="s">
        <v>2646</v>
      </c>
      <c r="D3099" s="89">
        <v>36</v>
      </c>
      <c r="F3099" s="98">
        <f t="shared" si="48"/>
        <v>0.036</v>
      </c>
      <c r="I3099" s="98">
        <v>0.036</v>
      </c>
    </row>
    <row r="3100" spans="1:9" ht="12.75" hidden="1" outlineLevel="4">
      <c r="A3100" s="85" t="s">
        <v>6372</v>
      </c>
      <c r="B3100" s="88" t="s">
        <v>2562</v>
      </c>
      <c r="C3100" s="88" t="s">
        <v>2563</v>
      </c>
      <c r="D3100" s="89">
        <v>117</v>
      </c>
      <c r="F3100" s="98">
        <f t="shared" si="48"/>
        <v>0.117</v>
      </c>
      <c r="I3100" s="98">
        <v>0.117</v>
      </c>
    </row>
    <row r="3101" spans="1:9" ht="12.75" hidden="1" outlineLevel="4">
      <c r="A3101" s="85" t="s">
        <v>6373</v>
      </c>
      <c r="B3101" s="88" t="s">
        <v>1617</v>
      </c>
      <c r="C3101" s="88" t="s">
        <v>5220</v>
      </c>
      <c r="D3101" s="89">
        <v>1500</v>
      </c>
      <c r="F3101" s="98">
        <f t="shared" si="48"/>
        <v>1.5</v>
      </c>
      <c r="I3101" s="98">
        <v>1.5</v>
      </c>
    </row>
    <row r="3102" spans="1:9" ht="12.75" hidden="1" outlineLevel="4">
      <c r="A3102" s="85" t="s">
        <v>6374</v>
      </c>
      <c r="B3102" s="88" t="s">
        <v>6218</v>
      </c>
      <c r="C3102" s="88" t="s">
        <v>2375</v>
      </c>
      <c r="D3102" s="89">
        <v>81</v>
      </c>
      <c r="F3102" s="98">
        <f t="shared" si="48"/>
        <v>0.081</v>
      </c>
      <c r="I3102" s="98">
        <v>0.081</v>
      </c>
    </row>
    <row r="3103" spans="1:9" ht="12.75" hidden="1" outlineLevel="4">
      <c r="A3103" s="85" t="s">
        <v>6375</v>
      </c>
      <c r="B3103" s="88" t="s">
        <v>2342</v>
      </c>
      <c r="C3103" s="88" t="s">
        <v>2343</v>
      </c>
      <c r="D3103" s="89">
        <v>11044</v>
      </c>
      <c r="F3103" s="98">
        <f t="shared" si="48"/>
        <v>11.044</v>
      </c>
      <c r="I3103" s="98">
        <v>11.044</v>
      </c>
    </row>
    <row r="3104" spans="1:9" ht="12.75" hidden="1" outlineLevel="4">
      <c r="A3104" s="85" t="s">
        <v>6376</v>
      </c>
      <c r="B3104" s="88" t="s">
        <v>3159</v>
      </c>
      <c r="C3104" s="88" t="s">
        <v>3160</v>
      </c>
      <c r="D3104" s="89">
        <v>649</v>
      </c>
      <c r="F3104" s="98">
        <f t="shared" si="48"/>
        <v>0.649</v>
      </c>
      <c r="I3104" s="98">
        <v>0.649</v>
      </c>
    </row>
    <row r="3105" spans="1:9" ht="12.75" hidden="1" outlineLevel="4">
      <c r="A3105" s="85" t="s">
        <v>6377</v>
      </c>
      <c r="B3105" s="88" t="s">
        <v>4693</v>
      </c>
      <c r="C3105" s="88" t="s">
        <v>4694</v>
      </c>
      <c r="D3105" s="89">
        <v>279</v>
      </c>
      <c r="F3105" s="98">
        <f t="shared" si="48"/>
        <v>0.279</v>
      </c>
      <c r="I3105" s="98">
        <v>0.279</v>
      </c>
    </row>
    <row r="3106" spans="1:9" ht="12.75" hidden="1" outlineLevel="4">
      <c r="A3106" s="85" t="s">
        <v>6378</v>
      </c>
      <c r="B3106" s="88" t="s">
        <v>6177</v>
      </c>
      <c r="C3106" s="88" t="s">
        <v>6178</v>
      </c>
      <c r="D3106" s="89">
        <v>-47863</v>
      </c>
      <c r="F3106" s="98">
        <f t="shared" si="48"/>
        <v>-47.863</v>
      </c>
      <c r="I3106" s="98">
        <v>-47.863</v>
      </c>
    </row>
    <row r="3107" spans="1:9" ht="12.75" hidden="1" outlineLevel="4">
      <c r="A3107" s="85" t="s">
        <v>6379</v>
      </c>
      <c r="B3107" s="88" t="s">
        <v>6180</v>
      </c>
      <c r="C3107" s="88" t="s">
        <v>6181</v>
      </c>
      <c r="D3107" s="89">
        <v>-2077</v>
      </c>
      <c r="F3107" s="98">
        <f t="shared" si="48"/>
        <v>-2.077</v>
      </c>
      <c r="I3107" s="98">
        <v>-2.077</v>
      </c>
    </row>
    <row r="3108" spans="1:9" ht="12.75" hidden="1" outlineLevel="3" collapsed="1">
      <c r="A3108" s="85" t="s">
        <v>2398</v>
      </c>
      <c r="B3108" s="90" t="s">
        <v>6380</v>
      </c>
      <c r="C3108" s="90" t="s">
        <v>6381</v>
      </c>
      <c r="D3108" s="91">
        <v>26156</v>
      </c>
      <c r="F3108" s="98">
        <f t="shared" si="48"/>
        <v>26.156</v>
      </c>
      <c r="I3108" s="98">
        <v>26.156</v>
      </c>
    </row>
    <row r="3109" spans="1:9" ht="12.75" hidden="1" outlineLevel="4">
      <c r="A3109" s="85" t="s">
        <v>6382</v>
      </c>
      <c r="B3109" s="88" t="s">
        <v>3187</v>
      </c>
      <c r="C3109" s="88" t="s">
        <v>3188</v>
      </c>
      <c r="D3109" s="89">
        <v>7984</v>
      </c>
      <c r="F3109" s="98">
        <f t="shared" si="48"/>
        <v>7.984</v>
      </c>
      <c r="I3109" s="98">
        <v>7.984</v>
      </c>
    </row>
    <row r="3110" spans="1:9" ht="12.75" hidden="1" outlineLevel="4">
      <c r="A3110" s="85" t="s">
        <v>6383</v>
      </c>
      <c r="B3110" s="88" t="s">
        <v>2572</v>
      </c>
      <c r="C3110" s="88" t="s">
        <v>2573</v>
      </c>
      <c r="D3110" s="89">
        <v>600</v>
      </c>
      <c r="F3110" s="98">
        <f t="shared" si="48"/>
        <v>0.6</v>
      </c>
      <c r="I3110" s="98">
        <v>0.6</v>
      </c>
    </row>
    <row r="3111" spans="1:9" ht="12.75" hidden="1" outlineLevel="4">
      <c r="A3111" s="85" t="s">
        <v>6384</v>
      </c>
      <c r="B3111" s="88" t="s">
        <v>6360</v>
      </c>
      <c r="C3111" s="88" t="s">
        <v>6361</v>
      </c>
      <c r="D3111" s="89">
        <v>12006</v>
      </c>
      <c r="F3111" s="98">
        <f t="shared" si="48"/>
        <v>12.006</v>
      </c>
      <c r="I3111" s="98">
        <v>12.006</v>
      </c>
    </row>
    <row r="3112" spans="1:9" ht="12.75" hidden="1" outlineLevel="4">
      <c r="A3112" s="85" t="s">
        <v>6385</v>
      </c>
      <c r="B3112" s="88" t="s">
        <v>2645</v>
      </c>
      <c r="C3112" s="88" t="s">
        <v>2646</v>
      </c>
      <c r="D3112" s="89">
        <v>12</v>
      </c>
      <c r="F3112" s="98">
        <f t="shared" si="48"/>
        <v>0.012</v>
      </c>
      <c r="I3112" s="98">
        <v>0.012</v>
      </c>
    </row>
    <row r="3113" spans="1:9" ht="12.75" hidden="1" outlineLevel="4">
      <c r="A3113" s="85" t="s">
        <v>6386</v>
      </c>
      <c r="B3113" s="88" t="s">
        <v>620</v>
      </c>
      <c r="C3113" s="88" t="s">
        <v>5105</v>
      </c>
      <c r="D3113" s="89">
        <v>15333</v>
      </c>
      <c r="F3113" s="98">
        <f t="shared" si="48"/>
        <v>15.333</v>
      </c>
      <c r="I3113" s="98">
        <v>15.333</v>
      </c>
    </row>
    <row r="3114" spans="1:9" ht="12.75" hidden="1" outlineLevel="4">
      <c r="A3114" s="85" t="s">
        <v>6387</v>
      </c>
      <c r="B3114" s="88" t="s">
        <v>4693</v>
      </c>
      <c r="C3114" s="88" t="s">
        <v>4694</v>
      </c>
      <c r="D3114" s="89">
        <v>620</v>
      </c>
      <c r="F3114" s="98">
        <f t="shared" si="48"/>
        <v>0.62</v>
      </c>
      <c r="I3114" s="98">
        <v>0.62</v>
      </c>
    </row>
    <row r="3115" spans="1:9" ht="12.75" hidden="1" outlineLevel="4">
      <c r="A3115" s="85" t="s">
        <v>6388</v>
      </c>
      <c r="B3115" s="88" t="s">
        <v>908</v>
      </c>
      <c r="C3115" s="88" t="s">
        <v>909</v>
      </c>
      <c r="D3115" s="89">
        <v>870</v>
      </c>
      <c r="F3115" s="98">
        <f t="shared" si="48"/>
        <v>0.87</v>
      </c>
      <c r="I3115" s="98">
        <v>0.87</v>
      </c>
    </row>
    <row r="3116" spans="1:9" ht="12.75" hidden="1" outlineLevel="4">
      <c r="A3116" s="85" t="s">
        <v>6389</v>
      </c>
      <c r="B3116" s="88" t="s">
        <v>6218</v>
      </c>
      <c r="C3116" s="88" t="s">
        <v>2375</v>
      </c>
      <c r="D3116" s="89">
        <v>81</v>
      </c>
      <c r="F3116" s="98">
        <f t="shared" si="48"/>
        <v>0.081</v>
      </c>
      <c r="I3116" s="98">
        <v>0.081</v>
      </c>
    </row>
    <row r="3117" spans="1:9" ht="12.75" hidden="1" outlineLevel="4">
      <c r="A3117" s="85" t="s">
        <v>6390</v>
      </c>
      <c r="B3117" s="88" t="s">
        <v>2342</v>
      </c>
      <c r="C3117" s="88" t="s">
        <v>2343</v>
      </c>
      <c r="D3117" s="89">
        <v>4267</v>
      </c>
      <c r="F3117" s="98">
        <f t="shared" si="48"/>
        <v>4.267</v>
      </c>
      <c r="I3117" s="98">
        <v>4.267</v>
      </c>
    </row>
    <row r="3118" spans="1:9" ht="12.75" hidden="1" outlineLevel="4">
      <c r="A3118" s="85" t="s">
        <v>6391</v>
      </c>
      <c r="B3118" s="88" t="s">
        <v>5206</v>
      </c>
      <c r="C3118" s="88" t="s">
        <v>5207</v>
      </c>
      <c r="D3118" s="89">
        <v>39</v>
      </c>
      <c r="F3118" s="98">
        <f t="shared" si="48"/>
        <v>0.039</v>
      </c>
      <c r="I3118" s="98">
        <v>0.039</v>
      </c>
    </row>
    <row r="3119" spans="1:9" ht="12.75" hidden="1" outlineLevel="4">
      <c r="A3119" s="85" t="s">
        <v>6392</v>
      </c>
      <c r="B3119" s="88" t="s">
        <v>3159</v>
      </c>
      <c r="C3119" s="88" t="s">
        <v>3160</v>
      </c>
      <c r="D3119" s="89">
        <v>373</v>
      </c>
      <c r="F3119" s="98">
        <f t="shared" si="48"/>
        <v>0.373</v>
      </c>
      <c r="I3119" s="98">
        <v>0.373</v>
      </c>
    </row>
    <row r="3120" spans="1:9" ht="12.75" hidden="1" outlineLevel="4">
      <c r="A3120" s="85" t="s">
        <v>6393</v>
      </c>
      <c r="B3120" s="88" t="s">
        <v>6177</v>
      </c>
      <c r="C3120" s="88" t="s">
        <v>6178</v>
      </c>
      <c r="D3120" s="89">
        <v>-257073</v>
      </c>
      <c r="F3120" s="98">
        <f t="shared" si="48"/>
        <v>-257.073</v>
      </c>
      <c r="I3120" s="98">
        <v>-257.073</v>
      </c>
    </row>
    <row r="3121" spans="1:9" ht="12.75" hidden="1" outlineLevel="4">
      <c r="A3121" s="85" t="s">
        <v>6394</v>
      </c>
      <c r="B3121" s="88" t="s">
        <v>6180</v>
      </c>
      <c r="C3121" s="88" t="s">
        <v>6181</v>
      </c>
      <c r="D3121" s="89">
        <v>-28815</v>
      </c>
      <c r="F3121" s="98">
        <f t="shared" si="48"/>
        <v>-28.815</v>
      </c>
      <c r="I3121" s="98">
        <v>-28.815</v>
      </c>
    </row>
    <row r="3122" spans="1:9" ht="12.75" hidden="1" outlineLevel="3" collapsed="1">
      <c r="A3122" s="85" t="s">
        <v>2398</v>
      </c>
      <c r="B3122" s="90" t="s">
        <v>6395</v>
      </c>
      <c r="C3122" s="90" t="s">
        <v>6396</v>
      </c>
      <c r="D3122" s="91">
        <v>-243703</v>
      </c>
      <c r="F3122" s="98">
        <f t="shared" si="48"/>
        <v>-243.703</v>
      </c>
      <c r="I3122" s="98">
        <v>-243.703</v>
      </c>
    </row>
    <row r="3123" spans="1:9" ht="12.75" hidden="1" outlineLevel="4">
      <c r="A3123" s="85" t="s">
        <v>6397</v>
      </c>
      <c r="B3123" s="88" t="s">
        <v>3187</v>
      </c>
      <c r="C3123" s="88" t="s">
        <v>3188</v>
      </c>
      <c r="D3123" s="89">
        <v>11984</v>
      </c>
      <c r="F3123" s="98">
        <f t="shared" si="48"/>
        <v>11.984</v>
      </c>
      <c r="I3123" s="98">
        <v>11.984</v>
      </c>
    </row>
    <row r="3124" spans="1:9" ht="12.75" hidden="1" outlineLevel="4">
      <c r="A3124" s="85" t="s">
        <v>6398</v>
      </c>
      <c r="B3124" s="88" t="s">
        <v>2572</v>
      </c>
      <c r="C3124" s="88" t="s">
        <v>2573</v>
      </c>
      <c r="D3124" s="89">
        <v>200</v>
      </c>
      <c r="F3124" s="98">
        <f t="shared" si="48"/>
        <v>0.2</v>
      </c>
      <c r="I3124" s="98">
        <v>0.2</v>
      </c>
    </row>
    <row r="3125" spans="1:9" ht="12.75" hidden="1" outlineLevel="4">
      <c r="A3125" s="85" t="s">
        <v>6399</v>
      </c>
      <c r="B3125" s="88" t="s">
        <v>6360</v>
      </c>
      <c r="C3125" s="88" t="s">
        <v>6361</v>
      </c>
      <c r="D3125" s="89">
        <v>13869</v>
      </c>
      <c r="F3125" s="98">
        <f t="shared" si="48"/>
        <v>13.869</v>
      </c>
      <c r="I3125" s="98">
        <v>13.869</v>
      </c>
    </row>
    <row r="3126" spans="1:9" ht="12.75" hidden="1" outlineLevel="4">
      <c r="A3126" s="85" t="s">
        <v>6400</v>
      </c>
      <c r="B3126" s="88" t="s">
        <v>4693</v>
      </c>
      <c r="C3126" s="88" t="s">
        <v>4694</v>
      </c>
      <c r="D3126" s="89">
        <v>568</v>
      </c>
      <c r="F3126" s="98">
        <f t="shared" si="48"/>
        <v>0.568</v>
      </c>
      <c r="I3126" s="98">
        <v>0.568</v>
      </c>
    </row>
    <row r="3127" spans="1:9" ht="12.75" hidden="1" outlineLevel="4">
      <c r="A3127" s="85" t="s">
        <v>6401</v>
      </c>
      <c r="B3127" s="88" t="s">
        <v>908</v>
      </c>
      <c r="C3127" s="88" t="s">
        <v>909</v>
      </c>
      <c r="D3127" s="89">
        <v>870</v>
      </c>
      <c r="F3127" s="98">
        <f t="shared" si="48"/>
        <v>0.87</v>
      </c>
      <c r="I3127" s="98">
        <v>0.87</v>
      </c>
    </row>
    <row r="3128" spans="1:9" ht="12.75" hidden="1" outlineLevel="4">
      <c r="A3128" s="85" t="s">
        <v>6402</v>
      </c>
      <c r="B3128" s="88" t="s">
        <v>6218</v>
      </c>
      <c r="C3128" s="88" t="s">
        <v>2375</v>
      </c>
      <c r="D3128" s="89">
        <v>81</v>
      </c>
      <c r="F3128" s="98">
        <f t="shared" si="48"/>
        <v>0.081</v>
      </c>
      <c r="I3128" s="98">
        <v>0.081</v>
      </c>
    </row>
    <row r="3129" spans="1:9" ht="12.75" hidden="1" outlineLevel="4">
      <c r="A3129" s="85" t="s">
        <v>6403</v>
      </c>
      <c r="B3129" s="88" t="s">
        <v>2342</v>
      </c>
      <c r="C3129" s="88" t="s">
        <v>2343</v>
      </c>
      <c r="D3129" s="89">
        <v>4636</v>
      </c>
      <c r="F3129" s="98">
        <f t="shared" si="48"/>
        <v>4.636</v>
      </c>
      <c r="I3129" s="98">
        <v>4.636</v>
      </c>
    </row>
    <row r="3130" spans="1:9" ht="12.75" hidden="1" outlineLevel="4">
      <c r="A3130" s="85" t="s">
        <v>6404</v>
      </c>
      <c r="B3130" s="88" t="s">
        <v>620</v>
      </c>
      <c r="C3130" s="88" t="s">
        <v>5105</v>
      </c>
      <c r="D3130" s="89">
        <v>6267</v>
      </c>
      <c r="F3130" s="98">
        <f t="shared" si="48"/>
        <v>6.267</v>
      </c>
      <c r="I3130" s="98">
        <v>6.267</v>
      </c>
    </row>
    <row r="3131" spans="1:9" ht="12.75" hidden="1" outlineLevel="4">
      <c r="A3131" s="85" t="s">
        <v>6405</v>
      </c>
      <c r="B3131" s="88" t="s">
        <v>3159</v>
      </c>
      <c r="C3131" s="88" t="s">
        <v>3160</v>
      </c>
      <c r="D3131" s="89">
        <v>407</v>
      </c>
      <c r="F3131" s="98">
        <f t="shared" si="48"/>
        <v>0.407</v>
      </c>
      <c r="I3131" s="98">
        <v>0.407</v>
      </c>
    </row>
    <row r="3132" spans="1:9" ht="12.75" hidden="1" outlineLevel="4">
      <c r="A3132" s="85" t="s">
        <v>6406</v>
      </c>
      <c r="B3132" s="88" t="s">
        <v>6177</v>
      </c>
      <c r="C3132" s="88" t="s">
        <v>6178</v>
      </c>
      <c r="D3132" s="89">
        <v>-230248</v>
      </c>
      <c r="F3132" s="98">
        <f t="shared" si="48"/>
        <v>-230.248</v>
      </c>
      <c r="I3132" s="98">
        <v>-230.248</v>
      </c>
    </row>
    <row r="3133" spans="1:9" ht="12.75" hidden="1" outlineLevel="4">
      <c r="A3133" s="85" t="s">
        <v>6407</v>
      </c>
      <c r="B3133" s="88" t="s">
        <v>6241</v>
      </c>
      <c r="C3133" s="88" t="s">
        <v>6242</v>
      </c>
      <c r="D3133" s="89">
        <v>-14300</v>
      </c>
      <c r="F3133" s="98">
        <f t="shared" si="48"/>
        <v>-14.3</v>
      </c>
      <c r="I3133" s="98">
        <v>-14.3</v>
      </c>
    </row>
    <row r="3134" spans="1:9" ht="12.75" hidden="1" outlineLevel="4">
      <c r="A3134" s="85" t="s">
        <v>6408</v>
      </c>
      <c r="B3134" s="88" t="s">
        <v>6180</v>
      </c>
      <c r="C3134" s="88" t="s">
        <v>6181</v>
      </c>
      <c r="D3134" s="89">
        <v>-17321</v>
      </c>
      <c r="F3134" s="98">
        <f t="shared" si="48"/>
        <v>-17.321</v>
      </c>
      <c r="I3134" s="98">
        <v>-17.321</v>
      </c>
    </row>
    <row r="3135" spans="1:9" ht="12.75" hidden="1" outlineLevel="3" collapsed="1">
      <c r="A3135" s="85" t="s">
        <v>2398</v>
      </c>
      <c r="B3135" s="90" t="s">
        <v>6409</v>
      </c>
      <c r="C3135" s="90" t="s">
        <v>6410</v>
      </c>
      <c r="D3135" s="91">
        <v>-222987</v>
      </c>
      <c r="F3135" s="98">
        <f t="shared" si="48"/>
        <v>-222.987</v>
      </c>
      <c r="I3135" s="98">
        <v>-222.987</v>
      </c>
    </row>
    <row r="3136" spans="1:9" ht="12.75" hidden="1" outlineLevel="4">
      <c r="A3136" s="85" t="s">
        <v>6411</v>
      </c>
      <c r="B3136" s="88" t="s">
        <v>6218</v>
      </c>
      <c r="C3136" s="88" t="s">
        <v>2375</v>
      </c>
      <c r="D3136" s="89">
        <v>81</v>
      </c>
      <c r="F3136" s="98">
        <f t="shared" si="48"/>
        <v>0.081</v>
      </c>
      <c r="I3136" s="98">
        <v>0.081</v>
      </c>
    </row>
    <row r="3137" spans="1:9" ht="12.75" hidden="1" outlineLevel="4">
      <c r="A3137" s="85" t="s">
        <v>6412</v>
      </c>
      <c r="B3137" s="88" t="s">
        <v>2342</v>
      </c>
      <c r="C3137" s="88" t="s">
        <v>2343</v>
      </c>
      <c r="D3137" s="89">
        <v>3740</v>
      </c>
      <c r="F3137" s="98">
        <f t="shared" si="48"/>
        <v>3.74</v>
      </c>
      <c r="I3137" s="98">
        <v>3.74</v>
      </c>
    </row>
    <row r="3138" spans="1:9" ht="12.75" hidden="1" outlineLevel="4">
      <c r="A3138" s="85" t="s">
        <v>6413</v>
      </c>
      <c r="B3138" s="88" t="s">
        <v>6180</v>
      </c>
      <c r="C3138" s="88" t="s">
        <v>6181</v>
      </c>
      <c r="D3138" s="89">
        <v>-31628</v>
      </c>
      <c r="F3138" s="98">
        <f t="shared" si="48"/>
        <v>-31.628</v>
      </c>
      <c r="I3138" s="98">
        <v>-31.628</v>
      </c>
    </row>
    <row r="3139" spans="1:9" ht="12.75" hidden="1" outlineLevel="4">
      <c r="A3139" s="85" t="s">
        <v>6414</v>
      </c>
      <c r="B3139" s="88" t="s">
        <v>908</v>
      </c>
      <c r="C3139" s="88" t="s">
        <v>909</v>
      </c>
      <c r="D3139" s="89">
        <v>870</v>
      </c>
      <c r="F3139" s="98">
        <f t="shared" si="48"/>
        <v>0.87</v>
      </c>
      <c r="I3139" s="98">
        <v>0.87</v>
      </c>
    </row>
    <row r="3140" spans="1:9" ht="12.75" hidden="1" outlineLevel="4">
      <c r="A3140" s="85" t="s">
        <v>6415</v>
      </c>
      <c r="B3140" s="88" t="s">
        <v>3187</v>
      </c>
      <c r="C3140" s="88" t="s">
        <v>3188</v>
      </c>
      <c r="D3140" s="89">
        <v>7984</v>
      </c>
      <c r="F3140" s="98">
        <f t="shared" si="48"/>
        <v>7.984</v>
      </c>
      <c r="I3140" s="98">
        <v>7.984</v>
      </c>
    </row>
    <row r="3141" spans="1:9" ht="12.75" hidden="1" outlineLevel="4">
      <c r="A3141" s="85" t="s">
        <v>6416</v>
      </c>
      <c r="B3141" s="88" t="s">
        <v>2572</v>
      </c>
      <c r="C3141" s="88" t="s">
        <v>2573</v>
      </c>
      <c r="D3141" s="89">
        <v>250</v>
      </c>
      <c r="F3141" s="98">
        <f t="shared" si="48"/>
        <v>0.25</v>
      </c>
      <c r="I3141" s="98">
        <v>0.25</v>
      </c>
    </row>
    <row r="3142" spans="1:9" ht="12.75" hidden="1" outlineLevel="4">
      <c r="A3142" s="85" t="s">
        <v>6417</v>
      </c>
      <c r="B3142" s="88" t="s">
        <v>6360</v>
      </c>
      <c r="C3142" s="88" t="s">
        <v>6361</v>
      </c>
      <c r="D3142" s="89">
        <v>8901</v>
      </c>
      <c r="F3142" s="98">
        <f aca="true" t="shared" si="49" ref="F3142:F3205">D3142/1000</f>
        <v>8.901</v>
      </c>
      <c r="I3142" s="98">
        <v>8.901</v>
      </c>
    </row>
    <row r="3143" spans="1:9" ht="12.75" hidden="1" outlineLevel="4">
      <c r="A3143" s="85" t="s">
        <v>6418</v>
      </c>
      <c r="B3143" s="88" t="s">
        <v>3159</v>
      </c>
      <c r="C3143" s="88" t="s">
        <v>3160</v>
      </c>
      <c r="D3143" s="89">
        <v>309</v>
      </c>
      <c r="F3143" s="98">
        <f t="shared" si="49"/>
        <v>0.309</v>
      </c>
      <c r="I3143" s="98">
        <v>0.309</v>
      </c>
    </row>
    <row r="3144" spans="1:9" ht="12.75" hidden="1" outlineLevel="4">
      <c r="A3144" s="85" t="s">
        <v>6419</v>
      </c>
      <c r="B3144" s="88" t="s">
        <v>4693</v>
      </c>
      <c r="C3144" s="88" t="s">
        <v>4694</v>
      </c>
      <c r="D3144" s="89">
        <v>377</v>
      </c>
      <c r="F3144" s="98">
        <f t="shared" si="49"/>
        <v>0.377</v>
      </c>
      <c r="I3144" s="98">
        <v>0.377</v>
      </c>
    </row>
    <row r="3145" spans="1:9" ht="12.75" hidden="1" outlineLevel="4">
      <c r="A3145" s="85" t="s">
        <v>6420</v>
      </c>
      <c r="B3145" s="88" t="s">
        <v>6177</v>
      </c>
      <c r="C3145" s="88" t="s">
        <v>6178</v>
      </c>
      <c r="D3145" s="89">
        <v>-156807</v>
      </c>
      <c r="F3145" s="98">
        <f t="shared" si="49"/>
        <v>-156.807</v>
      </c>
      <c r="I3145" s="98">
        <v>-156.807</v>
      </c>
    </row>
    <row r="3146" spans="1:9" ht="12.75" hidden="1" outlineLevel="3" collapsed="1">
      <c r="A3146" s="85" t="s">
        <v>2398</v>
      </c>
      <c r="B3146" s="90" t="s">
        <v>6421</v>
      </c>
      <c r="C3146" s="90" t="s">
        <v>6422</v>
      </c>
      <c r="D3146" s="91">
        <v>-165923</v>
      </c>
      <c r="F3146" s="98">
        <f t="shared" si="49"/>
        <v>-165.923</v>
      </c>
      <c r="I3146" s="98">
        <v>-165.923</v>
      </c>
    </row>
    <row r="3147" spans="1:9" ht="12.75" hidden="1" outlineLevel="4">
      <c r="A3147" s="85" t="s">
        <v>6423</v>
      </c>
      <c r="B3147" s="88" t="s">
        <v>3187</v>
      </c>
      <c r="C3147" s="88" t="s">
        <v>3188</v>
      </c>
      <c r="D3147" s="89">
        <v>7984</v>
      </c>
      <c r="F3147" s="98">
        <f t="shared" si="49"/>
        <v>7.984</v>
      </c>
      <c r="I3147" s="98">
        <v>7.984</v>
      </c>
    </row>
    <row r="3148" spans="1:9" ht="12.75" hidden="1" outlineLevel="4">
      <c r="A3148" s="85" t="s">
        <v>6424</v>
      </c>
      <c r="B3148" s="88" t="s">
        <v>2572</v>
      </c>
      <c r="C3148" s="88" t="s">
        <v>2573</v>
      </c>
      <c r="D3148" s="89">
        <v>200</v>
      </c>
      <c r="F3148" s="98">
        <f t="shared" si="49"/>
        <v>0.2</v>
      </c>
      <c r="I3148" s="98">
        <v>0.2</v>
      </c>
    </row>
    <row r="3149" spans="1:9" ht="12.75" hidden="1" outlineLevel="4">
      <c r="A3149" s="85" t="s">
        <v>6425</v>
      </c>
      <c r="B3149" s="88" t="s">
        <v>6360</v>
      </c>
      <c r="C3149" s="88" t="s">
        <v>6361</v>
      </c>
      <c r="D3149" s="89">
        <v>8487</v>
      </c>
      <c r="F3149" s="98">
        <f t="shared" si="49"/>
        <v>8.487</v>
      </c>
      <c r="I3149" s="98">
        <v>8.487</v>
      </c>
    </row>
    <row r="3150" spans="1:9" ht="12.75" hidden="1" outlineLevel="4">
      <c r="A3150" s="85" t="s">
        <v>6426</v>
      </c>
      <c r="B3150" s="88" t="s">
        <v>2645</v>
      </c>
      <c r="C3150" s="88" t="s">
        <v>2646</v>
      </c>
      <c r="D3150" s="89">
        <v>59</v>
      </c>
      <c r="F3150" s="98">
        <f t="shared" si="49"/>
        <v>0.059</v>
      </c>
      <c r="I3150" s="98">
        <v>0.059</v>
      </c>
    </row>
    <row r="3151" spans="1:9" ht="12.75" hidden="1" outlineLevel="4">
      <c r="A3151" s="85" t="s">
        <v>6427</v>
      </c>
      <c r="B3151" s="88" t="s">
        <v>4693</v>
      </c>
      <c r="C3151" s="88" t="s">
        <v>4694</v>
      </c>
      <c r="D3151" s="89">
        <v>547</v>
      </c>
      <c r="F3151" s="98">
        <f t="shared" si="49"/>
        <v>0.547</v>
      </c>
      <c r="I3151" s="98">
        <v>0.547</v>
      </c>
    </row>
    <row r="3152" spans="1:9" ht="12.75" hidden="1" outlineLevel="4">
      <c r="A3152" s="85" t="s">
        <v>6428</v>
      </c>
      <c r="B3152" s="88" t="s">
        <v>908</v>
      </c>
      <c r="C3152" s="88" t="s">
        <v>909</v>
      </c>
      <c r="D3152" s="89">
        <v>870</v>
      </c>
      <c r="F3152" s="98">
        <f t="shared" si="49"/>
        <v>0.87</v>
      </c>
      <c r="I3152" s="98">
        <v>0.87</v>
      </c>
    </row>
    <row r="3153" spans="1:9" ht="12.75" hidden="1" outlineLevel="4">
      <c r="A3153" s="85" t="s">
        <v>6429</v>
      </c>
      <c r="B3153" s="88" t="s">
        <v>6218</v>
      </c>
      <c r="C3153" s="88" t="s">
        <v>2375</v>
      </c>
      <c r="D3153" s="89">
        <v>81</v>
      </c>
      <c r="F3153" s="98">
        <f t="shared" si="49"/>
        <v>0.081</v>
      </c>
      <c r="I3153" s="98">
        <v>0.081</v>
      </c>
    </row>
    <row r="3154" spans="1:9" ht="12.75" hidden="1" outlineLevel="4">
      <c r="A3154" s="85" t="s">
        <v>6430</v>
      </c>
      <c r="B3154" s="88" t="s">
        <v>2342</v>
      </c>
      <c r="C3154" s="88" t="s">
        <v>2343</v>
      </c>
      <c r="D3154" s="89">
        <v>4548</v>
      </c>
      <c r="F3154" s="98">
        <f t="shared" si="49"/>
        <v>4.548</v>
      </c>
      <c r="I3154" s="98">
        <v>4.548</v>
      </c>
    </row>
    <row r="3155" spans="1:9" ht="12.75" hidden="1" outlineLevel="4">
      <c r="A3155" s="85" t="s">
        <v>6431</v>
      </c>
      <c r="B3155" s="88" t="s">
        <v>620</v>
      </c>
      <c r="C3155" s="88" t="s">
        <v>5105</v>
      </c>
      <c r="D3155" s="89">
        <v>8000</v>
      </c>
      <c r="F3155" s="98">
        <f t="shared" si="49"/>
        <v>8</v>
      </c>
      <c r="I3155" s="98">
        <v>8</v>
      </c>
    </row>
    <row r="3156" spans="1:9" ht="12.75" hidden="1" outlineLevel="4">
      <c r="A3156" s="85" t="s">
        <v>6432</v>
      </c>
      <c r="B3156" s="88" t="s">
        <v>3159</v>
      </c>
      <c r="C3156" s="88" t="s">
        <v>3160</v>
      </c>
      <c r="D3156" s="89">
        <v>407</v>
      </c>
      <c r="F3156" s="98">
        <f t="shared" si="49"/>
        <v>0.407</v>
      </c>
      <c r="I3156" s="98">
        <v>0.407</v>
      </c>
    </row>
    <row r="3157" spans="1:9" ht="12.75" hidden="1" outlineLevel="4">
      <c r="A3157" s="85" t="s">
        <v>6433</v>
      </c>
      <c r="B3157" s="88" t="s">
        <v>6177</v>
      </c>
      <c r="C3157" s="88" t="s">
        <v>6178</v>
      </c>
      <c r="D3157" s="89">
        <v>-102222</v>
      </c>
      <c r="F3157" s="98">
        <f t="shared" si="49"/>
        <v>-102.222</v>
      </c>
      <c r="I3157" s="98">
        <v>-102.222</v>
      </c>
    </row>
    <row r="3158" spans="1:9" ht="12.75" hidden="1" outlineLevel="4">
      <c r="A3158" s="85" t="s">
        <v>6434</v>
      </c>
      <c r="B3158" s="88" t="s">
        <v>6180</v>
      </c>
      <c r="C3158" s="88" t="s">
        <v>6181</v>
      </c>
      <c r="D3158" s="89">
        <v>-13822</v>
      </c>
      <c r="F3158" s="98">
        <f t="shared" si="49"/>
        <v>-13.822</v>
      </c>
      <c r="I3158" s="98">
        <v>-13.822</v>
      </c>
    </row>
    <row r="3159" spans="1:9" ht="12.75" hidden="1" outlineLevel="3" collapsed="1">
      <c r="A3159" s="85" t="s">
        <v>2398</v>
      </c>
      <c r="B3159" s="90" t="s">
        <v>6435</v>
      </c>
      <c r="C3159" s="90" t="s">
        <v>6436</v>
      </c>
      <c r="D3159" s="91">
        <v>-84861</v>
      </c>
      <c r="F3159" s="98">
        <f t="shared" si="49"/>
        <v>-84.861</v>
      </c>
      <c r="I3159" s="98">
        <v>-84.861</v>
      </c>
    </row>
    <row r="3160" spans="1:9" ht="12.75" hidden="1" outlineLevel="4">
      <c r="A3160" s="85" t="s">
        <v>6437</v>
      </c>
      <c r="B3160" s="88" t="s">
        <v>908</v>
      </c>
      <c r="C3160" s="88" t="s">
        <v>909</v>
      </c>
      <c r="D3160" s="89">
        <v>870</v>
      </c>
      <c r="F3160" s="98">
        <f t="shared" si="49"/>
        <v>0.87</v>
      </c>
      <c r="I3160" s="98">
        <v>0.87</v>
      </c>
    </row>
    <row r="3161" spans="1:9" ht="12.75" hidden="1" outlineLevel="4">
      <c r="A3161" s="85" t="s">
        <v>6438</v>
      </c>
      <c r="B3161" s="88" t="s">
        <v>3187</v>
      </c>
      <c r="C3161" s="88" t="s">
        <v>3188</v>
      </c>
      <c r="D3161" s="89">
        <v>7984</v>
      </c>
      <c r="F3161" s="98">
        <f t="shared" si="49"/>
        <v>7.984</v>
      </c>
      <c r="I3161" s="98">
        <v>7.984</v>
      </c>
    </row>
    <row r="3162" spans="1:9" ht="12.75" hidden="1" outlineLevel="4">
      <c r="A3162" s="85" t="s">
        <v>6439</v>
      </c>
      <c r="B3162" s="88" t="s">
        <v>6360</v>
      </c>
      <c r="C3162" s="88" t="s">
        <v>6361</v>
      </c>
      <c r="D3162" s="89">
        <v>4782</v>
      </c>
      <c r="F3162" s="98">
        <f t="shared" si="49"/>
        <v>4.782</v>
      </c>
      <c r="I3162" s="98">
        <v>4.782</v>
      </c>
    </row>
    <row r="3163" spans="1:9" ht="12.75" hidden="1" outlineLevel="4">
      <c r="A3163" s="85" t="s">
        <v>6440</v>
      </c>
      <c r="B3163" s="88" t="s">
        <v>2645</v>
      </c>
      <c r="C3163" s="88" t="s">
        <v>2646</v>
      </c>
      <c r="D3163" s="89">
        <v>24</v>
      </c>
      <c r="F3163" s="98">
        <f t="shared" si="49"/>
        <v>0.024</v>
      </c>
      <c r="I3163" s="98">
        <v>0.024</v>
      </c>
    </row>
    <row r="3164" spans="1:9" ht="12.75" hidden="1" outlineLevel="4">
      <c r="A3164" s="85" t="s">
        <v>6441</v>
      </c>
      <c r="B3164" s="88" t="s">
        <v>2489</v>
      </c>
      <c r="C3164" s="88" t="s">
        <v>2490</v>
      </c>
      <c r="D3164" s="89">
        <v>-1</v>
      </c>
      <c r="F3164" s="98">
        <f t="shared" si="49"/>
        <v>-0.001</v>
      </c>
      <c r="I3164" s="98">
        <v>-0.001</v>
      </c>
    </row>
    <row r="3165" spans="1:9" ht="12.75" hidden="1" outlineLevel="4">
      <c r="A3165" s="85" t="s">
        <v>6442</v>
      </c>
      <c r="B3165" s="88" t="s">
        <v>4693</v>
      </c>
      <c r="C3165" s="88" t="s">
        <v>4694</v>
      </c>
      <c r="D3165" s="89">
        <v>233</v>
      </c>
      <c r="F3165" s="98">
        <f t="shared" si="49"/>
        <v>0.233</v>
      </c>
      <c r="I3165" s="98">
        <v>0.233</v>
      </c>
    </row>
    <row r="3166" spans="1:9" ht="12.75" hidden="1" outlineLevel="4">
      <c r="A3166" s="85" t="s">
        <v>6443</v>
      </c>
      <c r="B3166" s="88" t="s">
        <v>6218</v>
      </c>
      <c r="C3166" s="88" t="s">
        <v>2375</v>
      </c>
      <c r="D3166" s="89">
        <v>81</v>
      </c>
      <c r="F3166" s="98">
        <f t="shared" si="49"/>
        <v>0.081</v>
      </c>
      <c r="I3166" s="98">
        <v>0.081</v>
      </c>
    </row>
    <row r="3167" spans="1:9" ht="12.75" hidden="1" outlineLevel="4">
      <c r="A3167" s="85" t="s">
        <v>6444</v>
      </c>
      <c r="B3167" s="88" t="s">
        <v>2342</v>
      </c>
      <c r="C3167" s="88" t="s">
        <v>2343</v>
      </c>
      <c r="D3167" s="89">
        <v>2451</v>
      </c>
      <c r="F3167" s="98">
        <f t="shared" si="49"/>
        <v>2.451</v>
      </c>
      <c r="I3167" s="98">
        <v>2.451</v>
      </c>
    </row>
    <row r="3168" spans="1:9" ht="12.75" hidden="1" outlineLevel="4">
      <c r="A3168" s="85" t="s">
        <v>6445</v>
      </c>
      <c r="B3168" s="88" t="s">
        <v>620</v>
      </c>
      <c r="C3168" s="88" t="s">
        <v>5105</v>
      </c>
      <c r="D3168" s="89">
        <v>667</v>
      </c>
      <c r="F3168" s="98">
        <f t="shared" si="49"/>
        <v>0.667</v>
      </c>
      <c r="I3168" s="98">
        <v>0.667</v>
      </c>
    </row>
    <row r="3169" spans="1:9" ht="12.75" hidden="1" outlineLevel="4">
      <c r="A3169" s="85" t="s">
        <v>6446</v>
      </c>
      <c r="B3169" s="88" t="s">
        <v>3159</v>
      </c>
      <c r="C3169" s="88" t="s">
        <v>3160</v>
      </c>
      <c r="D3169" s="89">
        <v>166</v>
      </c>
      <c r="F3169" s="98">
        <f t="shared" si="49"/>
        <v>0.166</v>
      </c>
      <c r="I3169" s="98">
        <v>0.166</v>
      </c>
    </row>
    <row r="3170" spans="1:9" ht="12.75" hidden="1" outlineLevel="4">
      <c r="A3170" s="85" t="s">
        <v>6447</v>
      </c>
      <c r="B3170" s="88" t="s">
        <v>5437</v>
      </c>
      <c r="C3170" s="88" t="s">
        <v>5438</v>
      </c>
      <c r="D3170" s="89">
        <v>-1</v>
      </c>
      <c r="F3170" s="98">
        <f t="shared" si="49"/>
        <v>-0.001</v>
      </c>
      <c r="I3170" s="98">
        <v>-0.001</v>
      </c>
    </row>
    <row r="3171" spans="1:9" ht="12.75" hidden="1" outlineLevel="4">
      <c r="A3171" s="85" t="s">
        <v>6448</v>
      </c>
      <c r="B3171" s="88" t="s">
        <v>2416</v>
      </c>
      <c r="C3171" s="88" t="s">
        <v>2417</v>
      </c>
      <c r="D3171" s="89">
        <v>-1</v>
      </c>
      <c r="F3171" s="98">
        <f t="shared" si="49"/>
        <v>-0.001</v>
      </c>
      <c r="I3171" s="98">
        <v>-0.001</v>
      </c>
    </row>
    <row r="3172" spans="1:9" ht="12.75" hidden="1" outlineLevel="4">
      <c r="A3172" s="85" t="s">
        <v>6449</v>
      </c>
      <c r="B3172" s="88" t="s">
        <v>6177</v>
      </c>
      <c r="C3172" s="88" t="s">
        <v>6178</v>
      </c>
      <c r="D3172" s="89">
        <v>-52965</v>
      </c>
      <c r="F3172" s="98">
        <f t="shared" si="49"/>
        <v>-52.965</v>
      </c>
      <c r="I3172" s="98">
        <v>-52.965</v>
      </c>
    </row>
    <row r="3173" spans="1:9" ht="12.75" hidden="1" outlineLevel="4">
      <c r="A3173" s="85" t="s">
        <v>6450</v>
      </c>
      <c r="B3173" s="88" t="s">
        <v>6180</v>
      </c>
      <c r="C3173" s="88" t="s">
        <v>6181</v>
      </c>
      <c r="D3173" s="89">
        <v>-3212</v>
      </c>
      <c r="F3173" s="98">
        <f t="shared" si="49"/>
        <v>-3.212</v>
      </c>
      <c r="I3173" s="98">
        <v>-3.212</v>
      </c>
    </row>
    <row r="3174" spans="1:9" ht="12.75" hidden="1" outlineLevel="3" collapsed="1">
      <c r="A3174" s="85" t="s">
        <v>2398</v>
      </c>
      <c r="B3174" s="90" t="s">
        <v>6451</v>
      </c>
      <c r="C3174" s="90" t="s">
        <v>6452</v>
      </c>
      <c r="D3174" s="91">
        <v>-38922</v>
      </c>
      <c r="F3174" s="98">
        <f t="shared" si="49"/>
        <v>-38.922</v>
      </c>
      <c r="I3174" s="98">
        <v>-38.922</v>
      </c>
    </row>
    <row r="3175" spans="1:9" ht="12.75" hidden="1" outlineLevel="4">
      <c r="A3175" s="85" t="s">
        <v>6453</v>
      </c>
      <c r="B3175" s="88" t="s">
        <v>6177</v>
      </c>
      <c r="C3175" s="88" t="s">
        <v>6178</v>
      </c>
      <c r="D3175" s="89">
        <v>-5008</v>
      </c>
      <c r="F3175" s="98">
        <f t="shared" si="49"/>
        <v>-5.008</v>
      </c>
      <c r="I3175" s="98">
        <v>-5.008</v>
      </c>
    </row>
    <row r="3176" spans="1:9" ht="12.75" hidden="1" outlineLevel="4">
      <c r="A3176" s="85" t="s">
        <v>6454</v>
      </c>
      <c r="B3176" s="88" t="s">
        <v>6180</v>
      </c>
      <c r="C3176" s="88" t="s">
        <v>6181</v>
      </c>
      <c r="D3176" s="89">
        <v>-5577</v>
      </c>
      <c r="F3176" s="98">
        <f t="shared" si="49"/>
        <v>-5.577</v>
      </c>
      <c r="I3176" s="98">
        <v>-5.577</v>
      </c>
    </row>
    <row r="3177" spans="1:9" ht="12.75" hidden="1" outlineLevel="3" collapsed="1">
      <c r="A3177" s="85" t="s">
        <v>2398</v>
      </c>
      <c r="B3177" s="90" t="s">
        <v>6455</v>
      </c>
      <c r="C3177" s="90" t="s">
        <v>6456</v>
      </c>
      <c r="D3177" s="91">
        <v>-10585</v>
      </c>
      <c r="F3177" s="98">
        <f t="shared" si="49"/>
        <v>-10.585</v>
      </c>
      <c r="I3177" s="98">
        <v>-10.585</v>
      </c>
    </row>
    <row r="3178" spans="1:9" ht="12.75" hidden="1" outlineLevel="4">
      <c r="A3178" s="85" t="s">
        <v>6457</v>
      </c>
      <c r="B3178" s="88" t="s">
        <v>6177</v>
      </c>
      <c r="C3178" s="88" t="s">
        <v>6178</v>
      </c>
      <c r="D3178" s="89">
        <v>-14263</v>
      </c>
      <c r="F3178" s="98">
        <f t="shared" si="49"/>
        <v>-14.263</v>
      </c>
      <c r="I3178" s="98">
        <v>-14.263</v>
      </c>
    </row>
    <row r="3179" spans="1:9" ht="12.75" hidden="1" outlineLevel="4">
      <c r="A3179" s="85" t="s">
        <v>6458</v>
      </c>
      <c r="B3179" s="88" t="s">
        <v>6180</v>
      </c>
      <c r="C3179" s="88" t="s">
        <v>6181</v>
      </c>
      <c r="D3179" s="89">
        <v>-7416</v>
      </c>
      <c r="F3179" s="98">
        <f t="shared" si="49"/>
        <v>-7.416</v>
      </c>
      <c r="I3179" s="98">
        <v>-7.416</v>
      </c>
    </row>
    <row r="3180" spans="1:9" ht="12.75" hidden="1" outlineLevel="3" collapsed="1">
      <c r="A3180" s="85" t="s">
        <v>2398</v>
      </c>
      <c r="B3180" s="90" t="s">
        <v>6459</v>
      </c>
      <c r="C3180" s="90" t="s">
        <v>6460</v>
      </c>
      <c r="D3180" s="91">
        <v>-21679</v>
      </c>
      <c r="F3180" s="98">
        <f t="shared" si="49"/>
        <v>-21.679</v>
      </c>
      <c r="I3180" s="98">
        <v>-21.679</v>
      </c>
    </row>
    <row r="3181" spans="1:9" ht="12.75" hidden="1" outlineLevel="4">
      <c r="A3181" s="85" t="s">
        <v>6461</v>
      </c>
      <c r="B3181" s="88" t="s">
        <v>6278</v>
      </c>
      <c r="C3181" s="88" t="s">
        <v>4265</v>
      </c>
      <c r="D3181" s="89">
        <v>500</v>
      </c>
      <c r="F3181" s="98">
        <f t="shared" si="49"/>
        <v>0.5</v>
      </c>
      <c r="I3181" s="98">
        <v>0.5</v>
      </c>
    </row>
    <row r="3182" spans="1:9" ht="12.75" hidden="1" outlineLevel="4">
      <c r="A3182" s="85" t="s">
        <v>6462</v>
      </c>
      <c r="B3182" s="88" t="s">
        <v>2342</v>
      </c>
      <c r="C3182" s="88" t="s">
        <v>2343</v>
      </c>
      <c r="D3182" s="89">
        <v>12467</v>
      </c>
      <c r="F3182" s="98">
        <f t="shared" si="49"/>
        <v>12.467</v>
      </c>
      <c r="I3182" s="98">
        <v>12.467</v>
      </c>
    </row>
    <row r="3183" spans="1:9" ht="12.75" hidden="1" outlineLevel="4">
      <c r="A3183" s="85" t="s">
        <v>6463</v>
      </c>
      <c r="B3183" s="88" t="s">
        <v>6360</v>
      </c>
      <c r="C3183" s="88" t="s">
        <v>6361</v>
      </c>
      <c r="D3183" s="89">
        <v>47197</v>
      </c>
      <c r="F3183" s="98">
        <f t="shared" si="49"/>
        <v>47.197</v>
      </c>
      <c r="I3183" s="98">
        <v>47.197</v>
      </c>
    </row>
    <row r="3184" spans="1:9" ht="12.75" hidden="1" outlineLevel="4">
      <c r="A3184" s="85" t="s">
        <v>6464</v>
      </c>
      <c r="B3184" s="88" t="s">
        <v>517</v>
      </c>
      <c r="C3184" s="88" t="s">
        <v>518</v>
      </c>
      <c r="D3184" s="89">
        <v>500</v>
      </c>
      <c r="F3184" s="98">
        <f t="shared" si="49"/>
        <v>0.5</v>
      </c>
      <c r="I3184" s="98">
        <v>0.5</v>
      </c>
    </row>
    <row r="3185" spans="1:9" ht="12.75" hidden="1" outlineLevel="4">
      <c r="A3185" s="85" t="s">
        <v>6465</v>
      </c>
      <c r="B3185" s="88" t="s">
        <v>3113</v>
      </c>
      <c r="C3185" s="88" t="s">
        <v>3114</v>
      </c>
      <c r="D3185" s="89">
        <v>83</v>
      </c>
      <c r="F3185" s="98">
        <f t="shared" si="49"/>
        <v>0.083</v>
      </c>
      <c r="I3185" s="98">
        <v>0.083</v>
      </c>
    </row>
    <row r="3186" spans="1:9" ht="12.75" hidden="1" outlineLevel="4">
      <c r="A3186" s="85" t="s">
        <v>6466</v>
      </c>
      <c r="B3186" s="88" t="s">
        <v>2537</v>
      </c>
      <c r="C3186" s="88" t="s">
        <v>2538</v>
      </c>
      <c r="D3186" s="89">
        <v>3333</v>
      </c>
      <c r="F3186" s="98">
        <f t="shared" si="49"/>
        <v>3.333</v>
      </c>
      <c r="I3186" s="98">
        <v>3.333</v>
      </c>
    </row>
    <row r="3187" spans="1:9" ht="12.75" hidden="1" outlineLevel="4">
      <c r="A3187" s="85" t="s">
        <v>6467</v>
      </c>
      <c r="B3187" s="88" t="s">
        <v>229</v>
      </c>
      <c r="C3187" s="88" t="s">
        <v>230</v>
      </c>
      <c r="D3187" s="89">
        <v>11177</v>
      </c>
      <c r="F3187" s="98">
        <f t="shared" si="49"/>
        <v>11.177</v>
      </c>
      <c r="I3187" s="98">
        <v>11.177</v>
      </c>
    </row>
    <row r="3188" spans="1:9" ht="12.75" hidden="1" outlineLevel="4">
      <c r="A3188" s="85" t="s">
        <v>6468</v>
      </c>
      <c r="B3188" s="88" t="s">
        <v>3187</v>
      </c>
      <c r="C3188" s="88" t="s">
        <v>3188</v>
      </c>
      <c r="D3188" s="89">
        <v>28850</v>
      </c>
      <c r="F3188" s="98">
        <f t="shared" si="49"/>
        <v>28.85</v>
      </c>
      <c r="I3188" s="98">
        <v>28.85</v>
      </c>
    </row>
    <row r="3189" spans="1:9" ht="12.75" hidden="1" outlineLevel="4">
      <c r="A3189" s="85" t="s">
        <v>6469</v>
      </c>
      <c r="B3189" s="88" t="s">
        <v>2572</v>
      </c>
      <c r="C3189" s="88" t="s">
        <v>2573</v>
      </c>
      <c r="D3189" s="89">
        <v>6109</v>
      </c>
      <c r="F3189" s="98">
        <f t="shared" si="49"/>
        <v>6.109</v>
      </c>
      <c r="I3189" s="98">
        <v>6.109</v>
      </c>
    </row>
    <row r="3190" spans="1:9" ht="12.75" hidden="1" outlineLevel="4">
      <c r="A3190" s="85" t="s">
        <v>6470</v>
      </c>
      <c r="B3190" s="88" t="s">
        <v>616</v>
      </c>
      <c r="C3190" s="88" t="s">
        <v>617</v>
      </c>
      <c r="D3190" s="89">
        <v>72000</v>
      </c>
      <c r="F3190" s="98">
        <f t="shared" si="49"/>
        <v>72</v>
      </c>
      <c r="I3190" s="98">
        <v>72</v>
      </c>
    </row>
    <row r="3191" spans="1:9" ht="12.75" hidden="1" outlineLevel="4">
      <c r="A3191" s="85" t="s">
        <v>6471</v>
      </c>
      <c r="B3191" s="88" t="s">
        <v>5116</v>
      </c>
      <c r="C3191" s="88" t="s">
        <v>5117</v>
      </c>
      <c r="D3191" s="89">
        <v>500</v>
      </c>
      <c r="F3191" s="98">
        <f t="shared" si="49"/>
        <v>0.5</v>
      </c>
      <c r="I3191" s="98">
        <v>0.5</v>
      </c>
    </row>
    <row r="3192" spans="1:9" ht="12.75" hidden="1" outlineLevel="4">
      <c r="A3192" s="85" t="s">
        <v>6472</v>
      </c>
      <c r="B3192" s="88" t="s">
        <v>6177</v>
      </c>
      <c r="C3192" s="88" t="s">
        <v>6178</v>
      </c>
      <c r="D3192" s="89">
        <v>-394373</v>
      </c>
      <c r="F3192" s="98">
        <f t="shared" si="49"/>
        <v>-394.373</v>
      </c>
      <c r="I3192" s="98">
        <v>-394.373</v>
      </c>
    </row>
    <row r="3193" spans="1:9" ht="12.75" hidden="1" outlineLevel="3" collapsed="1">
      <c r="A3193" s="85" t="s">
        <v>2398</v>
      </c>
      <c r="B3193" s="90" t="s">
        <v>6473</v>
      </c>
      <c r="C3193" s="90" t="s">
        <v>6474</v>
      </c>
      <c r="D3193" s="91">
        <v>-211657</v>
      </c>
      <c r="F3193" s="98">
        <f t="shared" si="49"/>
        <v>-211.657</v>
      </c>
      <c r="I3193" s="98">
        <v>-211.657</v>
      </c>
    </row>
    <row r="3194" spans="1:9" ht="12.75" hidden="1" outlineLevel="4">
      <c r="A3194" s="85" t="s">
        <v>6475</v>
      </c>
      <c r="B3194" s="88" t="s">
        <v>3187</v>
      </c>
      <c r="C3194" s="88" t="s">
        <v>3188</v>
      </c>
      <c r="D3194" s="89">
        <v>28850</v>
      </c>
      <c r="F3194" s="98">
        <f t="shared" si="49"/>
        <v>28.85</v>
      </c>
      <c r="I3194" s="98">
        <v>28.85</v>
      </c>
    </row>
    <row r="3195" spans="1:9" ht="12.75" hidden="1" outlineLevel="4">
      <c r="A3195" s="85" t="s">
        <v>6476</v>
      </c>
      <c r="B3195" s="88" t="s">
        <v>2572</v>
      </c>
      <c r="C3195" s="88" t="s">
        <v>2573</v>
      </c>
      <c r="D3195" s="89">
        <v>6109</v>
      </c>
      <c r="F3195" s="98">
        <f t="shared" si="49"/>
        <v>6.109</v>
      </c>
      <c r="I3195" s="98">
        <v>6.109</v>
      </c>
    </row>
    <row r="3196" spans="1:9" ht="12.75" hidden="1" outlineLevel="4">
      <c r="A3196" s="85" t="s">
        <v>6477</v>
      </c>
      <c r="B3196" s="88" t="s">
        <v>5116</v>
      </c>
      <c r="C3196" s="88" t="s">
        <v>5117</v>
      </c>
      <c r="D3196" s="89">
        <v>500</v>
      </c>
      <c r="F3196" s="98">
        <f t="shared" si="49"/>
        <v>0.5</v>
      </c>
      <c r="I3196" s="98">
        <v>0.5</v>
      </c>
    </row>
    <row r="3197" spans="1:9" ht="12.75" hidden="1" outlineLevel="4">
      <c r="A3197" s="85" t="s">
        <v>6478</v>
      </c>
      <c r="B3197" s="88" t="s">
        <v>517</v>
      </c>
      <c r="C3197" s="88" t="s">
        <v>518</v>
      </c>
      <c r="D3197" s="89">
        <v>500</v>
      </c>
      <c r="F3197" s="98">
        <f t="shared" si="49"/>
        <v>0.5</v>
      </c>
      <c r="I3197" s="98">
        <v>0.5</v>
      </c>
    </row>
    <row r="3198" spans="1:9" ht="12.75" hidden="1" outlineLevel="4">
      <c r="A3198" s="85" t="s">
        <v>6479</v>
      </c>
      <c r="B3198" s="88" t="s">
        <v>6278</v>
      </c>
      <c r="C3198" s="88" t="s">
        <v>4265</v>
      </c>
      <c r="D3198" s="89">
        <v>500</v>
      </c>
      <c r="F3198" s="98">
        <f t="shared" si="49"/>
        <v>0.5</v>
      </c>
      <c r="I3198" s="98">
        <v>0.5</v>
      </c>
    </row>
    <row r="3199" spans="1:9" ht="12.75" hidden="1" outlineLevel="4">
      <c r="A3199" s="85" t="s">
        <v>6480</v>
      </c>
      <c r="B3199" s="88" t="s">
        <v>2342</v>
      </c>
      <c r="C3199" s="88" t="s">
        <v>2343</v>
      </c>
      <c r="D3199" s="89">
        <v>12467</v>
      </c>
      <c r="F3199" s="98">
        <f t="shared" si="49"/>
        <v>12.467</v>
      </c>
      <c r="I3199" s="98">
        <v>12.467</v>
      </c>
    </row>
    <row r="3200" spans="1:9" ht="12.75" hidden="1" outlineLevel="4">
      <c r="A3200" s="85" t="s">
        <v>6481</v>
      </c>
      <c r="B3200" s="88" t="s">
        <v>6360</v>
      </c>
      <c r="C3200" s="88" t="s">
        <v>6361</v>
      </c>
      <c r="D3200" s="89">
        <v>45898</v>
      </c>
      <c r="F3200" s="98">
        <f t="shared" si="49"/>
        <v>45.898</v>
      </c>
      <c r="I3200" s="98">
        <v>45.898</v>
      </c>
    </row>
    <row r="3201" spans="1:9" ht="12.75" hidden="1" outlineLevel="4">
      <c r="A3201" s="85" t="s">
        <v>6482</v>
      </c>
      <c r="B3201" s="88" t="s">
        <v>3113</v>
      </c>
      <c r="C3201" s="88" t="s">
        <v>3114</v>
      </c>
      <c r="D3201" s="89">
        <v>83</v>
      </c>
      <c r="F3201" s="98">
        <f t="shared" si="49"/>
        <v>0.083</v>
      </c>
      <c r="I3201" s="98">
        <v>0.083</v>
      </c>
    </row>
    <row r="3202" spans="1:9" ht="12.75" hidden="1" outlineLevel="4">
      <c r="A3202" s="85" t="s">
        <v>6483</v>
      </c>
      <c r="B3202" s="88" t="s">
        <v>2537</v>
      </c>
      <c r="C3202" s="88" t="s">
        <v>2538</v>
      </c>
      <c r="D3202" s="89">
        <v>3333</v>
      </c>
      <c r="F3202" s="98">
        <f t="shared" si="49"/>
        <v>3.333</v>
      </c>
      <c r="I3202" s="98">
        <v>3.333</v>
      </c>
    </row>
    <row r="3203" spans="1:9" ht="12.75" hidden="1" outlineLevel="4">
      <c r="A3203" s="85" t="s">
        <v>6484</v>
      </c>
      <c r="B3203" s="88" t="s">
        <v>229</v>
      </c>
      <c r="C3203" s="88" t="s">
        <v>230</v>
      </c>
      <c r="D3203" s="89">
        <v>11177</v>
      </c>
      <c r="F3203" s="98">
        <f t="shared" si="49"/>
        <v>11.177</v>
      </c>
      <c r="I3203" s="98">
        <v>11.177</v>
      </c>
    </row>
    <row r="3204" spans="1:9" ht="12.75" hidden="1" outlineLevel="4">
      <c r="A3204" s="85" t="s">
        <v>6485</v>
      </c>
      <c r="B3204" s="88" t="s">
        <v>6177</v>
      </c>
      <c r="C3204" s="88" t="s">
        <v>6178</v>
      </c>
      <c r="D3204" s="89">
        <v>-325078</v>
      </c>
      <c r="F3204" s="98">
        <f t="shared" si="49"/>
        <v>-325.078</v>
      </c>
      <c r="I3204" s="98">
        <v>-325.078</v>
      </c>
    </row>
    <row r="3205" spans="1:9" ht="12.75" hidden="1" outlineLevel="3" collapsed="1">
      <c r="A3205" s="85" t="s">
        <v>2398</v>
      </c>
      <c r="B3205" s="90" t="s">
        <v>6486</v>
      </c>
      <c r="C3205" s="90" t="s">
        <v>6487</v>
      </c>
      <c r="D3205" s="91">
        <v>-215661</v>
      </c>
      <c r="F3205" s="98">
        <f t="shared" si="49"/>
        <v>-215.661</v>
      </c>
      <c r="I3205" s="98">
        <v>-215.661</v>
      </c>
    </row>
    <row r="3206" spans="1:9" ht="12.75" hidden="1" outlineLevel="4">
      <c r="A3206" s="85" t="s">
        <v>6488</v>
      </c>
      <c r="B3206" s="88" t="s">
        <v>3187</v>
      </c>
      <c r="C3206" s="88" t="s">
        <v>3188</v>
      </c>
      <c r="D3206" s="89">
        <v>28850</v>
      </c>
      <c r="F3206" s="98">
        <f aca="true" t="shared" si="50" ref="F3206:F3269">D3206/1000</f>
        <v>28.85</v>
      </c>
      <c r="I3206" s="98">
        <v>28.85</v>
      </c>
    </row>
    <row r="3207" spans="1:9" ht="12.75" hidden="1" outlineLevel="4">
      <c r="A3207" s="85" t="s">
        <v>6489</v>
      </c>
      <c r="B3207" s="88" t="s">
        <v>2572</v>
      </c>
      <c r="C3207" s="88" t="s">
        <v>2573</v>
      </c>
      <c r="D3207" s="89">
        <v>6107</v>
      </c>
      <c r="F3207" s="98">
        <f t="shared" si="50"/>
        <v>6.107</v>
      </c>
      <c r="I3207" s="98">
        <v>6.107</v>
      </c>
    </row>
    <row r="3208" spans="1:9" ht="12.75" hidden="1" outlineLevel="4">
      <c r="A3208" s="85" t="s">
        <v>6490</v>
      </c>
      <c r="B3208" s="88" t="s">
        <v>2645</v>
      </c>
      <c r="C3208" s="88" t="s">
        <v>2646</v>
      </c>
      <c r="D3208" s="89">
        <v>1243</v>
      </c>
      <c r="F3208" s="98">
        <f t="shared" si="50"/>
        <v>1.243</v>
      </c>
      <c r="I3208" s="98">
        <v>1.243</v>
      </c>
    </row>
    <row r="3209" spans="1:9" ht="12.75" hidden="1" outlineLevel="4">
      <c r="A3209" s="85" t="s">
        <v>6491</v>
      </c>
      <c r="B3209" s="88" t="s">
        <v>620</v>
      </c>
      <c r="C3209" s="88" t="s">
        <v>5105</v>
      </c>
      <c r="D3209" s="89">
        <v>47285</v>
      </c>
      <c r="F3209" s="98">
        <f t="shared" si="50"/>
        <v>47.285</v>
      </c>
      <c r="I3209" s="98">
        <v>47.285</v>
      </c>
    </row>
    <row r="3210" spans="1:9" ht="12.75" hidden="1" outlineLevel="4">
      <c r="A3210" s="85" t="s">
        <v>6492</v>
      </c>
      <c r="B3210" s="88" t="s">
        <v>5116</v>
      </c>
      <c r="C3210" s="88" t="s">
        <v>5117</v>
      </c>
      <c r="D3210" s="89">
        <v>500</v>
      </c>
      <c r="F3210" s="98">
        <f t="shared" si="50"/>
        <v>0.5</v>
      </c>
      <c r="I3210" s="98">
        <v>0.5</v>
      </c>
    </row>
    <row r="3211" spans="1:9" ht="12.75" hidden="1" outlineLevel="4">
      <c r="A3211" s="85" t="s">
        <v>6493</v>
      </c>
      <c r="B3211" s="88" t="s">
        <v>1166</v>
      </c>
      <c r="C3211" s="88" t="s">
        <v>2529</v>
      </c>
      <c r="D3211" s="89">
        <v>-4200</v>
      </c>
      <c r="F3211" s="98">
        <f t="shared" si="50"/>
        <v>-4.2</v>
      </c>
      <c r="I3211" s="98">
        <v>-4.2</v>
      </c>
    </row>
    <row r="3212" spans="1:9" ht="12.75" hidden="1" outlineLevel="4">
      <c r="A3212" s="85" t="s">
        <v>6494</v>
      </c>
      <c r="B3212" s="88" t="s">
        <v>6278</v>
      </c>
      <c r="C3212" s="88" t="s">
        <v>4265</v>
      </c>
      <c r="D3212" s="89">
        <v>500</v>
      </c>
      <c r="F3212" s="98">
        <f t="shared" si="50"/>
        <v>0.5</v>
      </c>
      <c r="I3212" s="98">
        <v>0.5</v>
      </c>
    </row>
    <row r="3213" spans="1:9" ht="12.75" hidden="1" outlineLevel="4">
      <c r="A3213" s="85" t="s">
        <v>6495</v>
      </c>
      <c r="B3213" s="88" t="s">
        <v>2342</v>
      </c>
      <c r="C3213" s="88" t="s">
        <v>2343</v>
      </c>
      <c r="D3213" s="89">
        <v>12466</v>
      </c>
      <c r="F3213" s="98">
        <f t="shared" si="50"/>
        <v>12.466</v>
      </c>
      <c r="I3213" s="98">
        <v>12.466</v>
      </c>
    </row>
    <row r="3214" spans="1:9" ht="12.75" hidden="1" outlineLevel="4">
      <c r="A3214" s="85" t="s">
        <v>6496</v>
      </c>
      <c r="B3214" s="88" t="s">
        <v>6360</v>
      </c>
      <c r="C3214" s="88" t="s">
        <v>6361</v>
      </c>
      <c r="D3214" s="89">
        <v>83569</v>
      </c>
      <c r="F3214" s="98">
        <f t="shared" si="50"/>
        <v>83.569</v>
      </c>
      <c r="I3214" s="98">
        <v>83.569</v>
      </c>
    </row>
    <row r="3215" spans="1:9" ht="12.75" hidden="1" outlineLevel="4">
      <c r="A3215" s="85" t="s">
        <v>6497</v>
      </c>
      <c r="B3215" s="88" t="s">
        <v>517</v>
      </c>
      <c r="C3215" s="88" t="s">
        <v>518</v>
      </c>
      <c r="D3215" s="89">
        <v>500</v>
      </c>
      <c r="F3215" s="98">
        <f t="shared" si="50"/>
        <v>0.5</v>
      </c>
      <c r="I3215" s="98">
        <v>0.5</v>
      </c>
    </row>
    <row r="3216" spans="1:9" ht="12.75" hidden="1" outlineLevel="4">
      <c r="A3216" s="85" t="s">
        <v>6498</v>
      </c>
      <c r="B3216" s="88" t="s">
        <v>3113</v>
      </c>
      <c r="C3216" s="88" t="s">
        <v>3114</v>
      </c>
      <c r="D3216" s="89">
        <v>84</v>
      </c>
      <c r="F3216" s="98">
        <f t="shared" si="50"/>
        <v>0.084</v>
      </c>
      <c r="I3216" s="98">
        <v>0.084</v>
      </c>
    </row>
    <row r="3217" spans="1:9" ht="12.75" hidden="1" outlineLevel="4">
      <c r="A3217" s="85" t="s">
        <v>6499</v>
      </c>
      <c r="B3217" s="88" t="s">
        <v>2537</v>
      </c>
      <c r="C3217" s="88" t="s">
        <v>2538</v>
      </c>
      <c r="D3217" s="89">
        <v>3334</v>
      </c>
      <c r="F3217" s="98">
        <f t="shared" si="50"/>
        <v>3.334</v>
      </c>
      <c r="I3217" s="98">
        <v>3.334</v>
      </c>
    </row>
    <row r="3218" spans="1:9" ht="12.75" hidden="1" outlineLevel="4">
      <c r="A3218" s="85" t="s">
        <v>6500</v>
      </c>
      <c r="B3218" s="88" t="s">
        <v>229</v>
      </c>
      <c r="C3218" s="88" t="s">
        <v>230</v>
      </c>
      <c r="D3218" s="89">
        <v>11176</v>
      </c>
      <c r="F3218" s="98">
        <f t="shared" si="50"/>
        <v>11.176</v>
      </c>
      <c r="I3218" s="98">
        <v>11.176</v>
      </c>
    </row>
    <row r="3219" spans="1:9" ht="12.75" hidden="1" outlineLevel="4">
      <c r="A3219" s="85" t="s">
        <v>6501</v>
      </c>
      <c r="B3219" s="88" t="s">
        <v>6177</v>
      </c>
      <c r="C3219" s="88" t="s">
        <v>6178</v>
      </c>
      <c r="D3219" s="89">
        <v>-470015</v>
      </c>
      <c r="F3219" s="98">
        <f t="shared" si="50"/>
        <v>-470.015</v>
      </c>
      <c r="I3219" s="98">
        <v>-470.015</v>
      </c>
    </row>
    <row r="3220" spans="1:9" ht="12.75" hidden="1" outlineLevel="3" collapsed="1">
      <c r="A3220" s="85" t="s">
        <v>2398</v>
      </c>
      <c r="B3220" s="90" t="s">
        <v>6502</v>
      </c>
      <c r="C3220" s="90" t="s">
        <v>6503</v>
      </c>
      <c r="D3220" s="91">
        <v>-278601</v>
      </c>
      <c r="F3220" s="98">
        <f t="shared" si="50"/>
        <v>-278.601</v>
      </c>
      <c r="I3220" s="98">
        <v>-278.601</v>
      </c>
    </row>
    <row r="3221" spans="1:9" ht="12.75" hidden="1" outlineLevel="4">
      <c r="A3221" s="85" t="s">
        <v>6504</v>
      </c>
      <c r="B3221" s="88" t="s">
        <v>2342</v>
      </c>
      <c r="C3221" s="88" t="s">
        <v>2343</v>
      </c>
      <c r="D3221" s="89">
        <v>13800</v>
      </c>
      <c r="F3221" s="98">
        <f t="shared" si="50"/>
        <v>13.8</v>
      </c>
      <c r="I3221" s="98">
        <v>13.8</v>
      </c>
    </row>
    <row r="3222" spans="1:9" ht="12.75" hidden="1" outlineLevel="4">
      <c r="A3222" s="85" t="s">
        <v>6505</v>
      </c>
      <c r="B3222" s="88" t="s">
        <v>2645</v>
      </c>
      <c r="C3222" s="88" t="s">
        <v>2646</v>
      </c>
      <c r="D3222" s="89">
        <v>659</v>
      </c>
      <c r="F3222" s="98">
        <f t="shared" si="50"/>
        <v>0.659</v>
      </c>
      <c r="I3222" s="98">
        <v>0.659</v>
      </c>
    </row>
    <row r="3223" spans="1:9" ht="12.75" hidden="1" outlineLevel="4">
      <c r="A3223" s="85" t="s">
        <v>6506</v>
      </c>
      <c r="B3223" s="88" t="s">
        <v>2393</v>
      </c>
      <c r="C3223" s="88" t="s">
        <v>2394</v>
      </c>
      <c r="D3223" s="89">
        <v>800</v>
      </c>
      <c r="F3223" s="98">
        <f t="shared" si="50"/>
        <v>0.8</v>
      </c>
      <c r="I3223" s="98">
        <v>0.8</v>
      </c>
    </row>
    <row r="3224" spans="1:9" ht="12.75" hidden="1" outlineLevel="4">
      <c r="A3224" s="85" t="s">
        <v>6507</v>
      </c>
      <c r="B3224" s="88" t="s">
        <v>2534</v>
      </c>
      <c r="C3224" s="88" t="s">
        <v>2535</v>
      </c>
      <c r="D3224" s="89">
        <v>1500</v>
      </c>
      <c r="F3224" s="98">
        <f t="shared" si="50"/>
        <v>1.5</v>
      </c>
      <c r="I3224" s="98">
        <v>1.5</v>
      </c>
    </row>
    <row r="3225" spans="1:9" ht="12.75" hidden="1" outlineLevel="4">
      <c r="A3225" s="85" t="s">
        <v>6508</v>
      </c>
      <c r="B3225" s="88" t="s">
        <v>6177</v>
      </c>
      <c r="C3225" s="88" t="s">
        <v>6178</v>
      </c>
      <c r="D3225" s="89">
        <v>-3</v>
      </c>
      <c r="F3225" s="98">
        <f t="shared" si="50"/>
        <v>-0.003</v>
      </c>
      <c r="I3225" s="98">
        <v>-0.003</v>
      </c>
    </row>
    <row r="3226" spans="1:9" ht="12.75" hidden="1" outlineLevel="4">
      <c r="A3226" s="85" t="s">
        <v>6509</v>
      </c>
      <c r="B3226" s="88" t="s">
        <v>6180</v>
      </c>
      <c r="C3226" s="88" t="s">
        <v>6181</v>
      </c>
      <c r="D3226" s="89">
        <v>-277</v>
      </c>
      <c r="F3226" s="98">
        <f t="shared" si="50"/>
        <v>-0.277</v>
      </c>
      <c r="I3226" s="98">
        <v>-0.277</v>
      </c>
    </row>
    <row r="3227" spans="1:9" ht="12.75" hidden="1" outlineLevel="4">
      <c r="A3227" s="85" t="s">
        <v>6510</v>
      </c>
      <c r="B3227" s="88" t="s">
        <v>1617</v>
      </c>
      <c r="C3227" s="88" t="s">
        <v>5220</v>
      </c>
      <c r="D3227" s="89">
        <v>9000</v>
      </c>
      <c r="F3227" s="98">
        <f t="shared" si="50"/>
        <v>9</v>
      </c>
      <c r="I3227" s="98">
        <v>9</v>
      </c>
    </row>
    <row r="3228" spans="1:9" ht="12.75" hidden="1" outlineLevel="4">
      <c r="A3228" s="85" t="s">
        <v>6511</v>
      </c>
      <c r="B3228" s="88" t="s">
        <v>2572</v>
      </c>
      <c r="C3228" s="88" t="s">
        <v>2573</v>
      </c>
      <c r="D3228" s="89">
        <v>17000</v>
      </c>
      <c r="F3228" s="98">
        <f t="shared" si="50"/>
        <v>17</v>
      </c>
      <c r="I3228" s="98">
        <v>17</v>
      </c>
    </row>
    <row r="3229" spans="1:9" ht="12.75" hidden="1" outlineLevel="4">
      <c r="A3229" s="85" t="s">
        <v>6512</v>
      </c>
      <c r="B3229" s="88" t="s">
        <v>6360</v>
      </c>
      <c r="C3229" s="88" t="s">
        <v>6361</v>
      </c>
      <c r="D3229" s="89">
        <v>41250</v>
      </c>
      <c r="F3229" s="98">
        <f t="shared" si="50"/>
        <v>41.25</v>
      </c>
      <c r="I3229" s="98">
        <v>41.25</v>
      </c>
    </row>
    <row r="3230" spans="1:9" ht="12.75" hidden="1" outlineLevel="4">
      <c r="A3230" s="85" t="s">
        <v>6513</v>
      </c>
      <c r="B3230" s="88" t="s">
        <v>3113</v>
      </c>
      <c r="C3230" s="88" t="s">
        <v>3114</v>
      </c>
      <c r="D3230" s="89">
        <v>216</v>
      </c>
      <c r="F3230" s="98">
        <f t="shared" si="50"/>
        <v>0.216</v>
      </c>
      <c r="I3230" s="98">
        <v>0.216</v>
      </c>
    </row>
    <row r="3231" spans="1:9" ht="12.75" hidden="1" outlineLevel="4">
      <c r="A3231" s="85" t="s">
        <v>6514</v>
      </c>
      <c r="B3231" s="88" t="s">
        <v>4693</v>
      </c>
      <c r="C3231" s="88" t="s">
        <v>4694</v>
      </c>
      <c r="D3231" s="89">
        <v>425</v>
      </c>
      <c r="F3231" s="98">
        <f t="shared" si="50"/>
        <v>0.425</v>
      </c>
      <c r="I3231" s="98">
        <v>0.425</v>
      </c>
    </row>
    <row r="3232" spans="1:9" ht="12.75" hidden="1" outlineLevel="4">
      <c r="A3232" s="85" t="s">
        <v>6515</v>
      </c>
      <c r="B3232" s="88" t="s">
        <v>3092</v>
      </c>
      <c r="C3232" s="88" t="s">
        <v>3093</v>
      </c>
      <c r="D3232" s="89">
        <v>-130000</v>
      </c>
      <c r="F3232" s="98">
        <f t="shared" si="50"/>
        <v>-130</v>
      </c>
      <c r="I3232" s="98">
        <v>-130</v>
      </c>
    </row>
    <row r="3233" spans="1:9" ht="12.75" hidden="1" outlineLevel="3" collapsed="1">
      <c r="A3233" s="85" t="s">
        <v>2398</v>
      </c>
      <c r="B3233" s="90" t="s">
        <v>6516</v>
      </c>
      <c r="C3233" s="90" t="s">
        <v>6517</v>
      </c>
      <c r="D3233" s="91">
        <v>-45630</v>
      </c>
      <c r="F3233" s="98">
        <f t="shared" si="50"/>
        <v>-45.63</v>
      </c>
      <c r="I3233" s="98">
        <v>-45.63</v>
      </c>
    </row>
    <row r="3234" spans="1:9" ht="12.75" outlineLevel="2" collapsed="1">
      <c r="A3234" s="85" t="s">
        <v>2401</v>
      </c>
      <c r="B3234" s="90" t="s">
        <v>6518</v>
      </c>
      <c r="C3234" s="90" t="s">
        <v>5916</v>
      </c>
      <c r="D3234" s="91">
        <v>-3101039</v>
      </c>
      <c r="F3234" s="98">
        <f t="shared" si="50"/>
        <v>-3101.039</v>
      </c>
      <c r="I3234" s="98">
        <v>-3101.039</v>
      </c>
    </row>
    <row r="3235" spans="1:9" ht="12.75" hidden="1" outlineLevel="4">
      <c r="A3235" s="85" t="s">
        <v>6519</v>
      </c>
      <c r="B3235" s="88" t="s">
        <v>2404</v>
      </c>
      <c r="C3235" s="88" t="s">
        <v>2405</v>
      </c>
      <c r="D3235" s="89">
        <v>35973</v>
      </c>
      <c r="F3235" s="98">
        <f t="shared" si="50"/>
        <v>35.973</v>
      </c>
      <c r="I3235" s="98">
        <v>35.973</v>
      </c>
    </row>
    <row r="3236" spans="1:9" ht="12.75" hidden="1" outlineLevel="4">
      <c r="A3236" s="85" t="s">
        <v>6520</v>
      </c>
      <c r="B3236" s="88" t="s">
        <v>3156</v>
      </c>
      <c r="C3236" s="88" t="s">
        <v>3157</v>
      </c>
      <c r="D3236" s="89">
        <v>11000</v>
      </c>
      <c r="F3236" s="98">
        <f t="shared" si="50"/>
        <v>11</v>
      </c>
      <c r="I3236" s="98">
        <v>11</v>
      </c>
    </row>
    <row r="3237" spans="1:9" ht="12.75" hidden="1" outlineLevel="4">
      <c r="A3237" s="85" t="s">
        <v>6521</v>
      </c>
      <c r="B3237" s="88" t="s">
        <v>2393</v>
      </c>
      <c r="C3237" s="88" t="s">
        <v>2394</v>
      </c>
      <c r="D3237" s="89">
        <v>1000</v>
      </c>
      <c r="F3237" s="98">
        <f t="shared" si="50"/>
        <v>1</v>
      </c>
      <c r="I3237" s="98">
        <v>1</v>
      </c>
    </row>
    <row r="3238" spans="1:9" ht="12.75" hidden="1" outlineLevel="4">
      <c r="A3238" s="85" t="s">
        <v>6522</v>
      </c>
      <c r="B3238" s="88" t="s">
        <v>2607</v>
      </c>
      <c r="C3238" s="88" t="s">
        <v>2608</v>
      </c>
      <c r="D3238" s="89">
        <v>500</v>
      </c>
      <c r="F3238" s="98">
        <f t="shared" si="50"/>
        <v>0.5</v>
      </c>
      <c r="I3238" s="98">
        <v>0.5</v>
      </c>
    </row>
    <row r="3239" spans="1:9" ht="12.75" hidden="1" outlineLevel="4">
      <c r="A3239" s="85" t="s">
        <v>6523</v>
      </c>
      <c r="B3239" s="88" t="s">
        <v>2419</v>
      </c>
      <c r="C3239" s="88" t="s">
        <v>2420</v>
      </c>
      <c r="D3239" s="89">
        <v>1000</v>
      </c>
      <c r="F3239" s="98">
        <f t="shared" si="50"/>
        <v>1</v>
      </c>
      <c r="I3239" s="98">
        <v>1</v>
      </c>
    </row>
    <row r="3240" spans="1:9" ht="12.75" hidden="1" outlineLevel="4">
      <c r="A3240" s="85" t="s">
        <v>6524</v>
      </c>
      <c r="B3240" s="88" t="s">
        <v>2422</v>
      </c>
      <c r="C3240" s="88" t="s">
        <v>2423</v>
      </c>
      <c r="D3240" s="89">
        <v>5000</v>
      </c>
      <c r="F3240" s="98">
        <f t="shared" si="50"/>
        <v>5</v>
      </c>
      <c r="I3240" s="98">
        <v>5</v>
      </c>
    </row>
    <row r="3241" spans="1:9" ht="12.75" hidden="1" outlineLevel="4">
      <c r="A3241" s="85" t="s">
        <v>6525</v>
      </c>
      <c r="B3241" s="88" t="s">
        <v>5097</v>
      </c>
      <c r="C3241" s="88" t="s">
        <v>5098</v>
      </c>
      <c r="D3241" s="89">
        <v>2000</v>
      </c>
      <c r="F3241" s="98">
        <f t="shared" si="50"/>
        <v>2</v>
      </c>
      <c r="I3241" s="98">
        <v>2</v>
      </c>
    </row>
    <row r="3242" spans="1:9" ht="12.75" hidden="1" outlineLevel="4">
      <c r="A3242" s="85" t="s">
        <v>6526</v>
      </c>
      <c r="B3242" s="88" t="s">
        <v>304</v>
      </c>
      <c r="C3242" s="88" t="s">
        <v>305</v>
      </c>
      <c r="D3242" s="89">
        <v>250</v>
      </c>
      <c r="F3242" s="98">
        <f t="shared" si="50"/>
        <v>0.25</v>
      </c>
      <c r="I3242" s="98">
        <v>0.25</v>
      </c>
    </row>
    <row r="3243" spans="1:9" ht="12.75" hidden="1" outlineLevel="4">
      <c r="A3243" s="85" t="s">
        <v>6527</v>
      </c>
      <c r="B3243" s="88" t="s">
        <v>2756</v>
      </c>
      <c r="C3243" s="88" t="s">
        <v>2757</v>
      </c>
      <c r="D3243" s="89">
        <v>1000</v>
      </c>
      <c r="F3243" s="98">
        <f t="shared" si="50"/>
        <v>1</v>
      </c>
      <c r="I3243" s="98">
        <v>1</v>
      </c>
    </row>
    <row r="3244" spans="1:9" ht="12.75" hidden="1" outlineLevel="4">
      <c r="A3244" s="85" t="s">
        <v>6528</v>
      </c>
      <c r="B3244" s="88" t="s">
        <v>6365</v>
      </c>
      <c r="C3244" s="88" t="s">
        <v>2630</v>
      </c>
      <c r="D3244" s="89">
        <v>25000</v>
      </c>
      <c r="F3244" s="98">
        <f t="shared" si="50"/>
        <v>25</v>
      </c>
      <c r="I3244" s="98">
        <v>25</v>
      </c>
    </row>
    <row r="3245" spans="1:9" ht="12.75" hidden="1" outlineLevel="4">
      <c r="A3245" s="85" t="s">
        <v>6529</v>
      </c>
      <c r="B3245" s="88" t="s">
        <v>335</v>
      </c>
      <c r="C3245" s="88" t="s">
        <v>336</v>
      </c>
      <c r="D3245" s="89">
        <v>2200</v>
      </c>
      <c r="F3245" s="98">
        <f t="shared" si="50"/>
        <v>2.2</v>
      </c>
      <c r="I3245" s="98">
        <v>2.2</v>
      </c>
    </row>
    <row r="3246" spans="1:9" ht="12.75" hidden="1" outlineLevel="4">
      <c r="A3246" s="85" t="s">
        <v>6530</v>
      </c>
      <c r="B3246" s="88" t="s">
        <v>2510</v>
      </c>
      <c r="C3246" s="88" t="s">
        <v>2511</v>
      </c>
      <c r="D3246" s="89">
        <v>893</v>
      </c>
      <c r="F3246" s="98">
        <f t="shared" si="50"/>
        <v>0.893</v>
      </c>
      <c r="I3246" s="98">
        <v>0.893</v>
      </c>
    </row>
    <row r="3247" spans="1:9" ht="12.75" hidden="1" outlineLevel="4">
      <c r="A3247" s="85" t="s">
        <v>6531</v>
      </c>
      <c r="B3247" s="88" t="s">
        <v>2437</v>
      </c>
      <c r="C3247" s="88" t="s">
        <v>2438</v>
      </c>
      <c r="D3247" s="89">
        <v>5673</v>
      </c>
      <c r="F3247" s="98">
        <f t="shared" si="50"/>
        <v>5.673</v>
      </c>
      <c r="I3247" s="98">
        <v>5.673</v>
      </c>
    </row>
    <row r="3248" spans="1:9" ht="12.75" hidden="1" outlineLevel="4">
      <c r="A3248" s="85" t="s">
        <v>6532</v>
      </c>
      <c r="B3248" s="88" t="s">
        <v>4699</v>
      </c>
      <c r="C3248" s="88" t="s">
        <v>4700</v>
      </c>
      <c r="D3248" s="89">
        <v>2029</v>
      </c>
      <c r="F3248" s="98">
        <f t="shared" si="50"/>
        <v>2.029</v>
      </c>
      <c r="I3248" s="98">
        <v>2.029</v>
      </c>
    </row>
    <row r="3249" spans="1:9" ht="12.75" hidden="1" outlineLevel="4">
      <c r="A3249" s="85" t="s">
        <v>6533</v>
      </c>
      <c r="B3249" s="88" t="s">
        <v>2562</v>
      </c>
      <c r="C3249" s="88" t="s">
        <v>2563</v>
      </c>
      <c r="D3249" s="89">
        <v>1112</v>
      </c>
      <c r="F3249" s="98">
        <f t="shared" si="50"/>
        <v>1.112</v>
      </c>
      <c r="I3249" s="98">
        <v>1.112</v>
      </c>
    </row>
    <row r="3250" spans="1:9" ht="12.75" hidden="1" outlineLevel="4">
      <c r="A3250" s="85" t="s">
        <v>6534</v>
      </c>
      <c r="B3250" s="88" t="s">
        <v>2483</v>
      </c>
      <c r="C3250" s="88" t="s">
        <v>2484</v>
      </c>
      <c r="D3250" s="89">
        <v>493943</v>
      </c>
      <c r="F3250" s="98">
        <f t="shared" si="50"/>
        <v>493.943</v>
      </c>
      <c r="I3250" s="98">
        <v>493.943</v>
      </c>
    </row>
    <row r="3251" spans="1:9" ht="12.75" hidden="1" outlineLevel="4">
      <c r="A3251" s="85" t="s">
        <v>6535</v>
      </c>
      <c r="B3251" s="88" t="s">
        <v>318</v>
      </c>
      <c r="C3251" s="88" t="s">
        <v>319</v>
      </c>
      <c r="D3251" s="89">
        <v>4230</v>
      </c>
      <c r="F3251" s="98">
        <f t="shared" si="50"/>
        <v>4.23</v>
      </c>
      <c r="I3251" s="98">
        <v>4.23</v>
      </c>
    </row>
    <row r="3252" spans="1:9" ht="12.75" hidden="1" outlineLevel="4">
      <c r="A3252" s="85" t="s">
        <v>720</v>
      </c>
      <c r="B3252" s="88" t="s">
        <v>777</v>
      </c>
      <c r="C3252" s="88" t="s">
        <v>778</v>
      </c>
      <c r="D3252" s="89">
        <v>369741</v>
      </c>
      <c r="F3252" s="98">
        <f t="shared" si="50"/>
        <v>369.741</v>
      </c>
      <c r="I3252" s="98">
        <v>369.741</v>
      </c>
    </row>
    <row r="3253" spans="1:9" ht="12.75" hidden="1" outlineLevel="4">
      <c r="A3253" s="85" t="s">
        <v>721</v>
      </c>
      <c r="B3253" s="88" t="s">
        <v>2486</v>
      </c>
      <c r="C3253" s="88" t="s">
        <v>2487</v>
      </c>
      <c r="D3253" s="89">
        <v>100631</v>
      </c>
      <c r="F3253" s="98">
        <f t="shared" si="50"/>
        <v>100.631</v>
      </c>
      <c r="I3253" s="98">
        <v>100.631</v>
      </c>
    </row>
    <row r="3254" spans="1:9" ht="12.75" hidden="1" outlineLevel="4">
      <c r="A3254" s="85" t="s">
        <v>722</v>
      </c>
      <c r="B3254" s="88" t="s">
        <v>2410</v>
      </c>
      <c r="C3254" s="88" t="s">
        <v>2411</v>
      </c>
      <c r="D3254" s="89">
        <v>5226</v>
      </c>
      <c r="F3254" s="98">
        <f t="shared" si="50"/>
        <v>5.226</v>
      </c>
      <c r="I3254" s="98">
        <v>5.226</v>
      </c>
    </row>
    <row r="3255" spans="1:9" ht="12.75" hidden="1" outlineLevel="4">
      <c r="A3255" s="85" t="s">
        <v>723</v>
      </c>
      <c r="B3255" s="88" t="s">
        <v>2413</v>
      </c>
      <c r="C3255" s="88" t="s">
        <v>2414</v>
      </c>
      <c r="D3255" s="89">
        <v>-1886</v>
      </c>
      <c r="F3255" s="98">
        <f t="shared" si="50"/>
        <v>-1.886</v>
      </c>
      <c r="I3255" s="98">
        <v>-1.886</v>
      </c>
    </row>
    <row r="3256" spans="1:9" ht="12.75" hidden="1" outlineLevel="4">
      <c r="A3256" s="85" t="s">
        <v>724</v>
      </c>
      <c r="B3256" s="88" t="s">
        <v>3187</v>
      </c>
      <c r="C3256" s="88" t="s">
        <v>3188</v>
      </c>
      <c r="D3256" s="89">
        <v>2000</v>
      </c>
      <c r="F3256" s="98">
        <f t="shared" si="50"/>
        <v>2</v>
      </c>
      <c r="I3256" s="98">
        <v>2</v>
      </c>
    </row>
    <row r="3257" spans="1:9" ht="12.75" hidden="1" outlineLevel="4">
      <c r="A3257" s="85" t="s">
        <v>725</v>
      </c>
      <c r="B3257" s="88" t="s">
        <v>3159</v>
      </c>
      <c r="C3257" s="88" t="s">
        <v>3160</v>
      </c>
      <c r="D3257" s="89">
        <v>138137</v>
      </c>
      <c r="F3257" s="98">
        <f t="shared" si="50"/>
        <v>138.137</v>
      </c>
      <c r="I3257" s="98">
        <v>138.137</v>
      </c>
    </row>
    <row r="3258" spans="1:9" ht="12.75" hidden="1" outlineLevel="4">
      <c r="A3258" s="85" t="s">
        <v>726</v>
      </c>
      <c r="B3258" s="88" t="s">
        <v>221</v>
      </c>
      <c r="C3258" s="88" t="s">
        <v>5184</v>
      </c>
      <c r="D3258" s="89">
        <v>-125000</v>
      </c>
      <c r="F3258" s="98">
        <f t="shared" si="50"/>
        <v>-125</v>
      </c>
      <c r="I3258" s="98">
        <v>-125</v>
      </c>
    </row>
    <row r="3259" spans="1:9" ht="12.75" hidden="1" outlineLevel="4">
      <c r="A3259" s="85" t="s">
        <v>727</v>
      </c>
      <c r="B3259" s="88" t="s">
        <v>5116</v>
      </c>
      <c r="C3259" s="88" t="s">
        <v>5117</v>
      </c>
      <c r="D3259" s="89">
        <v>2000</v>
      </c>
      <c r="F3259" s="98">
        <f t="shared" si="50"/>
        <v>2</v>
      </c>
      <c r="I3259" s="98">
        <v>2</v>
      </c>
    </row>
    <row r="3260" spans="1:9" ht="12.75" hidden="1" outlineLevel="4">
      <c r="A3260" s="85" t="s">
        <v>728</v>
      </c>
      <c r="B3260" s="88" t="s">
        <v>2396</v>
      </c>
      <c r="C3260" s="88" t="s">
        <v>2397</v>
      </c>
      <c r="D3260" s="89">
        <v>500</v>
      </c>
      <c r="F3260" s="98">
        <f t="shared" si="50"/>
        <v>0.5</v>
      </c>
      <c r="I3260" s="98">
        <v>0.5</v>
      </c>
    </row>
    <row r="3261" spans="1:9" ht="12.75" hidden="1" outlineLevel="4">
      <c r="A3261" s="85" t="s">
        <v>729</v>
      </c>
      <c r="B3261" s="88" t="s">
        <v>2504</v>
      </c>
      <c r="C3261" s="88" t="s">
        <v>2505</v>
      </c>
      <c r="D3261" s="89">
        <v>2000</v>
      </c>
      <c r="F3261" s="98">
        <f t="shared" si="50"/>
        <v>2</v>
      </c>
      <c r="I3261" s="98">
        <v>2</v>
      </c>
    </row>
    <row r="3262" spans="1:9" ht="12.75" hidden="1" outlineLevel="4">
      <c r="A3262" s="85" t="s">
        <v>730</v>
      </c>
      <c r="B3262" s="88" t="s">
        <v>2551</v>
      </c>
      <c r="C3262" s="88" t="s">
        <v>2552</v>
      </c>
      <c r="D3262" s="89">
        <v>3500</v>
      </c>
      <c r="F3262" s="98">
        <f t="shared" si="50"/>
        <v>3.5</v>
      </c>
      <c r="I3262" s="98">
        <v>3.5</v>
      </c>
    </row>
    <row r="3263" spans="1:9" ht="12.75" hidden="1" outlineLevel="4">
      <c r="A3263" s="85" t="s">
        <v>731</v>
      </c>
      <c r="B3263" s="88" t="s">
        <v>2759</v>
      </c>
      <c r="C3263" s="88" t="s">
        <v>2760</v>
      </c>
      <c r="D3263" s="89">
        <v>1000</v>
      </c>
      <c r="F3263" s="98">
        <f t="shared" si="50"/>
        <v>1</v>
      </c>
      <c r="I3263" s="98">
        <v>1</v>
      </c>
    </row>
    <row r="3264" spans="1:9" ht="12.75" hidden="1" outlineLevel="4">
      <c r="A3264" s="85" t="s">
        <v>732</v>
      </c>
      <c r="B3264" s="88" t="s">
        <v>2428</v>
      </c>
      <c r="C3264" s="88" t="s">
        <v>2429</v>
      </c>
      <c r="D3264" s="89">
        <v>12000</v>
      </c>
      <c r="F3264" s="98">
        <f t="shared" si="50"/>
        <v>12</v>
      </c>
      <c r="I3264" s="98">
        <v>12</v>
      </c>
    </row>
    <row r="3265" spans="1:9" ht="12.75" hidden="1" outlineLevel="4">
      <c r="A3265" s="85" t="s">
        <v>733</v>
      </c>
      <c r="B3265" s="88" t="s">
        <v>2440</v>
      </c>
      <c r="C3265" s="88" t="s">
        <v>2441</v>
      </c>
      <c r="D3265" s="89">
        <v>9551</v>
      </c>
      <c r="F3265" s="98">
        <f t="shared" si="50"/>
        <v>9.551</v>
      </c>
      <c r="I3265" s="98">
        <v>9.551</v>
      </c>
    </row>
    <row r="3266" spans="1:9" ht="12.75" hidden="1" outlineLevel="4">
      <c r="A3266" s="85" t="s">
        <v>734</v>
      </c>
      <c r="B3266" s="88" t="s">
        <v>4693</v>
      </c>
      <c r="C3266" s="88" t="s">
        <v>4694</v>
      </c>
      <c r="D3266" s="89">
        <v>46556</v>
      </c>
      <c r="F3266" s="98">
        <f t="shared" si="50"/>
        <v>46.556</v>
      </c>
      <c r="I3266" s="98">
        <v>46.556</v>
      </c>
    </row>
    <row r="3267" spans="1:9" ht="12.75" hidden="1" outlineLevel="4">
      <c r="A3267" s="85" t="s">
        <v>735</v>
      </c>
      <c r="B3267" s="88" t="s">
        <v>2519</v>
      </c>
      <c r="C3267" s="88" t="s">
        <v>2520</v>
      </c>
      <c r="D3267" s="89">
        <v>2334</v>
      </c>
      <c r="F3267" s="98">
        <f t="shared" si="50"/>
        <v>2.334</v>
      </c>
      <c r="I3267" s="98">
        <v>2.334</v>
      </c>
    </row>
    <row r="3268" spans="1:9" ht="12.75" hidden="1" outlineLevel="4">
      <c r="A3268" s="85" t="s">
        <v>736</v>
      </c>
      <c r="B3268" s="88" t="s">
        <v>3345</v>
      </c>
      <c r="C3268" s="88" t="s">
        <v>3346</v>
      </c>
      <c r="D3268" s="89">
        <v>294588</v>
      </c>
      <c r="F3268" s="98">
        <f t="shared" si="50"/>
        <v>294.588</v>
      </c>
      <c r="I3268" s="98">
        <v>294.588</v>
      </c>
    </row>
    <row r="3269" spans="1:9" ht="12.75" hidden="1" outlineLevel="3" collapsed="1">
      <c r="A3269" s="85" t="s">
        <v>2398</v>
      </c>
      <c r="B3269" s="90" t="s">
        <v>737</v>
      </c>
      <c r="C3269" s="90" t="s">
        <v>738</v>
      </c>
      <c r="D3269" s="91">
        <v>1455681</v>
      </c>
      <c r="F3269" s="98">
        <f t="shared" si="50"/>
        <v>1455.681</v>
      </c>
      <c r="I3269" s="98">
        <v>1455.681</v>
      </c>
    </row>
    <row r="3270" spans="1:9" ht="12.75" hidden="1" outlineLevel="4">
      <c r="A3270" s="85" t="s">
        <v>739</v>
      </c>
      <c r="B3270" s="88" t="s">
        <v>2519</v>
      </c>
      <c r="C3270" s="88" t="s">
        <v>2520</v>
      </c>
      <c r="D3270" s="89">
        <v>2334</v>
      </c>
      <c r="F3270" s="98">
        <f aca="true" t="shared" si="51" ref="F3270:F3333">D3270/1000</f>
        <v>2.334</v>
      </c>
      <c r="I3270" s="98">
        <v>2.334</v>
      </c>
    </row>
    <row r="3271" spans="1:9" ht="12.75" hidden="1" outlineLevel="4">
      <c r="A3271" s="85" t="s">
        <v>740</v>
      </c>
      <c r="B3271" s="88" t="s">
        <v>2534</v>
      </c>
      <c r="C3271" s="88" t="s">
        <v>2535</v>
      </c>
      <c r="D3271" s="89">
        <v>30083</v>
      </c>
      <c r="F3271" s="98">
        <f t="shared" si="51"/>
        <v>30.083</v>
      </c>
      <c r="I3271" s="98">
        <v>30.083</v>
      </c>
    </row>
    <row r="3272" spans="1:9" ht="12.75" hidden="1" outlineLevel="4">
      <c r="A3272" s="85" t="s">
        <v>741</v>
      </c>
      <c r="B3272" s="88" t="s">
        <v>4693</v>
      </c>
      <c r="C3272" s="88" t="s">
        <v>4694</v>
      </c>
      <c r="D3272" s="89">
        <v>655</v>
      </c>
      <c r="F3272" s="98">
        <f t="shared" si="51"/>
        <v>0.655</v>
      </c>
      <c r="I3272" s="98">
        <v>0.655</v>
      </c>
    </row>
    <row r="3273" spans="1:9" ht="12.75" hidden="1" outlineLevel="3" collapsed="1">
      <c r="A3273" s="85" t="s">
        <v>2398</v>
      </c>
      <c r="B3273" s="90" t="s">
        <v>742</v>
      </c>
      <c r="C3273" s="90" t="s">
        <v>743</v>
      </c>
      <c r="D3273" s="91">
        <v>33072</v>
      </c>
      <c r="F3273" s="98">
        <f t="shared" si="51"/>
        <v>33.072</v>
      </c>
      <c r="I3273" s="98">
        <v>33.072</v>
      </c>
    </row>
    <row r="3274" spans="1:9" ht="12.75" hidden="1" outlineLevel="4">
      <c r="A3274" s="85" t="s">
        <v>744</v>
      </c>
      <c r="B3274" s="88" t="s">
        <v>5808</v>
      </c>
      <c r="C3274" s="88" t="s">
        <v>5105</v>
      </c>
      <c r="D3274" s="89">
        <v>2098</v>
      </c>
      <c r="F3274" s="98">
        <f t="shared" si="51"/>
        <v>2.098</v>
      </c>
      <c r="I3274" s="98">
        <v>2.098</v>
      </c>
    </row>
    <row r="3275" spans="1:9" ht="12.75" hidden="1" outlineLevel="3" collapsed="1">
      <c r="A3275" s="85" t="s">
        <v>2398</v>
      </c>
      <c r="B3275" s="90" t="s">
        <v>745</v>
      </c>
      <c r="C3275" s="90" t="s">
        <v>746</v>
      </c>
      <c r="D3275" s="91">
        <v>2098</v>
      </c>
      <c r="F3275" s="98">
        <f t="shared" si="51"/>
        <v>2.098</v>
      </c>
      <c r="I3275" s="98">
        <v>2.098</v>
      </c>
    </row>
    <row r="3276" spans="1:9" ht="12.75" hidden="1" outlineLevel="4">
      <c r="A3276" s="85" t="s">
        <v>747</v>
      </c>
      <c r="B3276" s="88" t="s">
        <v>2483</v>
      </c>
      <c r="C3276" s="88" t="s">
        <v>2484</v>
      </c>
      <c r="D3276" s="89">
        <v>424047</v>
      </c>
      <c r="F3276" s="98">
        <f t="shared" si="51"/>
        <v>424.047</v>
      </c>
      <c r="I3276" s="98">
        <v>424.047</v>
      </c>
    </row>
    <row r="3277" spans="1:9" ht="12.75" hidden="1" outlineLevel="4">
      <c r="A3277" s="85" t="s">
        <v>748</v>
      </c>
      <c r="B3277" s="88" t="s">
        <v>318</v>
      </c>
      <c r="C3277" s="88" t="s">
        <v>319</v>
      </c>
      <c r="D3277" s="89">
        <v>2050</v>
      </c>
      <c r="F3277" s="98">
        <f t="shared" si="51"/>
        <v>2.05</v>
      </c>
      <c r="I3277" s="98">
        <v>2.05</v>
      </c>
    </row>
    <row r="3278" spans="1:9" ht="12.75" hidden="1" outlineLevel="4">
      <c r="A3278" s="85" t="s">
        <v>749</v>
      </c>
      <c r="B3278" s="88" t="s">
        <v>777</v>
      </c>
      <c r="C3278" s="88" t="s">
        <v>778</v>
      </c>
      <c r="D3278" s="89">
        <v>14000</v>
      </c>
      <c r="F3278" s="98">
        <f t="shared" si="51"/>
        <v>14</v>
      </c>
      <c r="I3278" s="98">
        <v>14</v>
      </c>
    </row>
    <row r="3279" spans="1:9" ht="12.75" hidden="1" outlineLevel="4">
      <c r="A3279" s="85" t="s">
        <v>750</v>
      </c>
      <c r="B3279" s="88" t="s">
        <v>2486</v>
      </c>
      <c r="C3279" s="88" t="s">
        <v>2487</v>
      </c>
      <c r="D3279" s="89">
        <v>86071</v>
      </c>
      <c r="F3279" s="98">
        <f t="shared" si="51"/>
        <v>86.071</v>
      </c>
      <c r="I3279" s="98">
        <v>86.071</v>
      </c>
    </row>
    <row r="3280" spans="1:9" ht="12.75" hidden="1" outlineLevel="4">
      <c r="A3280" s="85" t="s">
        <v>751</v>
      </c>
      <c r="B3280" s="88" t="s">
        <v>2413</v>
      </c>
      <c r="C3280" s="88" t="s">
        <v>2414</v>
      </c>
      <c r="D3280" s="89">
        <v>-1886</v>
      </c>
      <c r="F3280" s="98">
        <f t="shared" si="51"/>
        <v>-1.886</v>
      </c>
      <c r="I3280" s="98">
        <v>-1.886</v>
      </c>
    </row>
    <row r="3281" spans="1:9" ht="12.75" hidden="1" outlineLevel="4">
      <c r="A3281" s="85" t="s">
        <v>752</v>
      </c>
      <c r="B3281" s="88" t="s">
        <v>5116</v>
      </c>
      <c r="C3281" s="88" t="s">
        <v>5117</v>
      </c>
      <c r="D3281" s="89">
        <v>6000</v>
      </c>
      <c r="F3281" s="98">
        <f t="shared" si="51"/>
        <v>6</v>
      </c>
      <c r="I3281" s="98">
        <v>6</v>
      </c>
    </row>
    <row r="3282" spans="1:9" ht="12.75" hidden="1" outlineLevel="4">
      <c r="A3282" s="85" t="s">
        <v>753</v>
      </c>
      <c r="B3282" s="88" t="s">
        <v>2813</v>
      </c>
      <c r="C3282" s="88" t="s">
        <v>2814</v>
      </c>
      <c r="D3282" s="89">
        <v>14749</v>
      </c>
      <c r="F3282" s="98">
        <f t="shared" si="51"/>
        <v>14.749</v>
      </c>
      <c r="I3282" s="98">
        <v>14.749</v>
      </c>
    </row>
    <row r="3283" spans="1:9" ht="12.75" hidden="1" outlineLevel="4">
      <c r="A3283" s="85" t="s">
        <v>754</v>
      </c>
      <c r="B3283" s="88" t="s">
        <v>2440</v>
      </c>
      <c r="C3283" s="88" t="s">
        <v>2441</v>
      </c>
      <c r="D3283" s="89">
        <v>11343</v>
      </c>
      <c r="F3283" s="98">
        <f t="shared" si="51"/>
        <v>11.343</v>
      </c>
      <c r="I3283" s="98">
        <v>11.343</v>
      </c>
    </row>
    <row r="3284" spans="1:9" ht="12.75" hidden="1" outlineLevel="4">
      <c r="A3284" s="85" t="s">
        <v>755</v>
      </c>
      <c r="B3284" s="88" t="s">
        <v>4693</v>
      </c>
      <c r="C3284" s="88" t="s">
        <v>4694</v>
      </c>
      <c r="D3284" s="89">
        <v>13277</v>
      </c>
      <c r="F3284" s="98">
        <f t="shared" si="51"/>
        <v>13.277</v>
      </c>
      <c r="I3284" s="98">
        <v>13.277</v>
      </c>
    </row>
    <row r="3285" spans="1:9" ht="12.75" hidden="1" outlineLevel="4">
      <c r="A3285" s="85" t="s">
        <v>756</v>
      </c>
      <c r="B3285" s="88" t="s">
        <v>2519</v>
      </c>
      <c r="C3285" s="88" t="s">
        <v>2520</v>
      </c>
      <c r="D3285" s="89">
        <v>2334</v>
      </c>
      <c r="F3285" s="98">
        <f t="shared" si="51"/>
        <v>2.334</v>
      </c>
      <c r="I3285" s="98">
        <v>2.334</v>
      </c>
    </row>
    <row r="3286" spans="1:9" ht="12.75" hidden="1" outlineLevel="4">
      <c r="A3286" s="85" t="s">
        <v>757</v>
      </c>
      <c r="B3286" s="88" t="s">
        <v>5680</v>
      </c>
      <c r="C3286" s="88" t="s">
        <v>5681</v>
      </c>
      <c r="D3286" s="89">
        <v>-103000</v>
      </c>
      <c r="F3286" s="98">
        <f t="shared" si="51"/>
        <v>-103</v>
      </c>
      <c r="I3286" s="98">
        <v>-103</v>
      </c>
    </row>
    <row r="3287" spans="1:9" ht="12.75" hidden="1" outlineLevel="4">
      <c r="A3287" s="85" t="s">
        <v>758</v>
      </c>
      <c r="B3287" s="88" t="s">
        <v>2404</v>
      </c>
      <c r="C3287" s="88" t="s">
        <v>2405</v>
      </c>
      <c r="D3287" s="89">
        <v>28681</v>
      </c>
      <c r="F3287" s="98">
        <f t="shared" si="51"/>
        <v>28.681</v>
      </c>
      <c r="I3287" s="98">
        <v>28.681</v>
      </c>
    </row>
    <row r="3288" spans="1:9" ht="12.75" hidden="1" outlineLevel="4">
      <c r="A3288" s="85" t="s">
        <v>759</v>
      </c>
      <c r="B3288" s="88" t="s">
        <v>3156</v>
      </c>
      <c r="C3288" s="88" t="s">
        <v>3157</v>
      </c>
      <c r="D3288" s="89">
        <v>171000</v>
      </c>
      <c r="F3288" s="98">
        <f t="shared" si="51"/>
        <v>171</v>
      </c>
      <c r="I3288" s="98">
        <v>171</v>
      </c>
    </row>
    <row r="3289" spans="1:9" ht="12.75" hidden="1" outlineLevel="4">
      <c r="A3289" s="85" t="s">
        <v>760</v>
      </c>
      <c r="B3289" s="88" t="s">
        <v>3159</v>
      </c>
      <c r="C3289" s="88" t="s">
        <v>3160</v>
      </c>
      <c r="D3289" s="89">
        <v>295141</v>
      </c>
      <c r="F3289" s="98">
        <f t="shared" si="51"/>
        <v>295.141</v>
      </c>
      <c r="I3289" s="98">
        <v>295.141</v>
      </c>
    </row>
    <row r="3290" spans="1:9" ht="12.75" hidden="1" outlineLevel="4">
      <c r="A3290" s="85" t="s">
        <v>4462</v>
      </c>
      <c r="B3290" s="88" t="s">
        <v>4463</v>
      </c>
      <c r="C3290" s="88" t="s">
        <v>4464</v>
      </c>
      <c r="D3290" s="89">
        <v>25000</v>
      </c>
      <c r="F3290" s="98">
        <f t="shared" si="51"/>
        <v>25</v>
      </c>
      <c r="I3290" s="98">
        <v>25</v>
      </c>
    </row>
    <row r="3291" spans="1:9" ht="12.75" hidden="1" outlineLevel="4">
      <c r="A3291" s="85" t="s">
        <v>4465</v>
      </c>
      <c r="B3291" s="88" t="s">
        <v>5097</v>
      </c>
      <c r="C3291" s="88" t="s">
        <v>5098</v>
      </c>
      <c r="D3291" s="89">
        <v>1500</v>
      </c>
      <c r="F3291" s="98">
        <f t="shared" si="51"/>
        <v>1.5</v>
      </c>
      <c r="I3291" s="98">
        <v>1.5</v>
      </c>
    </row>
    <row r="3292" spans="1:9" ht="12.75" hidden="1" outlineLevel="4">
      <c r="A3292" s="85" t="s">
        <v>4466</v>
      </c>
      <c r="B3292" s="88" t="s">
        <v>3284</v>
      </c>
      <c r="C3292" s="88" t="s">
        <v>3285</v>
      </c>
      <c r="D3292" s="89">
        <v>2500</v>
      </c>
      <c r="F3292" s="98">
        <f t="shared" si="51"/>
        <v>2.5</v>
      </c>
      <c r="I3292" s="98">
        <v>2.5</v>
      </c>
    </row>
    <row r="3293" spans="1:9" ht="12.75" hidden="1" outlineLevel="4">
      <c r="A3293" s="85" t="s">
        <v>4467</v>
      </c>
      <c r="B3293" s="88" t="s">
        <v>2501</v>
      </c>
      <c r="C3293" s="88" t="s">
        <v>2502</v>
      </c>
      <c r="D3293" s="89">
        <v>6000</v>
      </c>
      <c r="F3293" s="98">
        <f t="shared" si="51"/>
        <v>6</v>
      </c>
      <c r="I3293" s="98">
        <v>6</v>
      </c>
    </row>
    <row r="3294" spans="1:9" ht="12.75" hidden="1" outlineLevel="4">
      <c r="A3294" s="85" t="s">
        <v>4468</v>
      </c>
      <c r="B3294" s="88" t="s">
        <v>2756</v>
      </c>
      <c r="C3294" s="88" t="s">
        <v>2757</v>
      </c>
      <c r="D3294" s="89">
        <v>500</v>
      </c>
      <c r="F3294" s="98">
        <f t="shared" si="51"/>
        <v>0.5</v>
      </c>
      <c r="I3294" s="98">
        <v>0.5</v>
      </c>
    </row>
    <row r="3295" spans="1:9" ht="12.75" hidden="1" outlineLevel="4">
      <c r="A3295" s="85" t="s">
        <v>4469</v>
      </c>
      <c r="B3295" s="88" t="s">
        <v>2510</v>
      </c>
      <c r="C3295" s="88" t="s">
        <v>2511</v>
      </c>
      <c r="D3295" s="89">
        <v>1060</v>
      </c>
      <c r="F3295" s="98">
        <f t="shared" si="51"/>
        <v>1.06</v>
      </c>
      <c r="I3295" s="98">
        <v>1.06</v>
      </c>
    </row>
    <row r="3296" spans="1:9" ht="12.75" hidden="1" outlineLevel="4">
      <c r="A3296" s="85" t="s">
        <v>4470</v>
      </c>
      <c r="B3296" s="88" t="s">
        <v>2437</v>
      </c>
      <c r="C3296" s="88" t="s">
        <v>2438</v>
      </c>
      <c r="D3296" s="89">
        <v>6737</v>
      </c>
      <c r="F3296" s="98">
        <f t="shared" si="51"/>
        <v>6.737</v>
      </c>
      <c r="I3296" s="98">
        <v>6.737</v>
      </c>
    </row>
    <row r="3297" spans="1:9" ht="12.75" hidden="1" outlineLevel="4">
      <c r="A3297" s="85" t="s">
        <v>4471</v>
      </c>
      <c r="B3297" s="88" t="s">
        <v>4699</v>
      </c>
      <c r="C3297" s="88" t="s">
        <v>4700</v>
      </c>
      <c r="D3297" s="89">
        <v>2410</v>
      </c>
      <c r="F3297" s="98">
        <f t="shared" si="51"/>
        <v>2.41</v>
      </c>
      <c r="I3297" s="98">
        <v>2.41</v>
      </c>
    </row>
    <row r="3298" spans="1:9" ht="12.75" hidden="1" outlineLevel="3" collapsed="1">
      <c r="A3298" s="85" t="s">
        <v>2398</v>
      </c>
      <c r="B3298" s="90" t="s">
        <v>4472</v>
      </c>
      <c r="C3298" s="90" t="s">
        <v>4473</v>
      </c>
      <c r="D3298" s="91">
        <v>1009514</v>
      </c>
      <c r="F3298" s="98">
        <f t="shared" si="51"/>
        <v>1009.514</v>
      </c>
      <c r="I3298" s="98">
        <v>1009.514</v>
      </c>
    </row>
    <row r="3299" spans="1:9" ht="12.75" hidden="1" outlineLevel="4">
      <c r="A3299" s="85" t="s">
        <v>4474</v>
      </c>
      <c r="B3299" s="88" t="s">
        <v>2404</v>
      </c>
      <c r="C3299" s="88" t="s">
        <v>2405</v>
      </c>
      <c r="D3299" s="89">
        <v>5834</v>
      </c>
      <c r="F3299" s="98">
        <f t="shared" si="51"/>
        <v>5.834</v>
      </c>
      <c r="I3299" s="98">
        <v>5.834</v>
      </c>
    </row>
    <row r="3300" spans="1:9" ht="12.75" hidden="1" outlineLevel="4">
      <c r="A3300" s="85" t="s">
        <v>4475</v>
      </c>
      <c r="B3300" s="88" t="s">
        <v>3156</v>
      </c>
      <c r="C3300" s="88" t="s">
        <v>3157</v>
      </c>
      <c r="D3300" s="89">
        <v>34000</v>
      </c>
      <c r="F3300" s="98">
        <f t="shared" si="51"/>
        <v>34</v>
      </c>
      <c r="I3300" s="98">
        <v>34</v>
      </c>
    </row>
    <row r="3301" spans="1:9" ht="12.75" hidden="1" outlineLevel="4">
      <c r="A3301" s="85" t="s">
        <v>4476</v>
      </c>
      <c r="B3301" s="88" t="s">
        <v>3159</v>
      </c>
      <c r="C3301" s="88" t="s">
        <v>3160</v>
      </c>
      <c r="D3301" s="89">
        <v>51712</v>
      </c>
      <c r="F3301" s="98">
        <f t="shared" si="51"/>
        <v>51.712</v>
      </c>
      <c r="I3301" s="98">
        <v>51.712</v>
      </c>
    </row>
    <row r="3302" spans="1:9" ht="12.75" hidden="1" outlineLevel="4">
      <c r="A3302" s="85" t="s">
        <v>4477</v>
      </c>
      <c r="B3302" s="88" t="s">
        <v>2510</v>
      </c>
      <c r="C3302" s="88" t="s">
        <v>2511</v>
      </c>
      <c r="D3302" s="89">
        <v>223</v>
      </c>
      <c r="F3302" s="98">
        <f t="shared" si="51"/>
        <v>0.223</v>
      </c>
      <c r="I3302" s="98">
        <v>0.223</v>
      </c>
    </row>
    <row r="3303" spans="1:9" ht="12.75" hidden="1" outlineLevel="4">
      <c r="A3303" s="85" t="s">
        <v>4478</v>
      </c>
      <c r="B3303" s="88" t="s">
        <v>2437</v>
      </c>
      <c r="C3303" s="88" t="s">
        <v>2438</v>
      </c>
      <c r="D3303" s="89">
        <v>1418</v>
      </c>
      <c r="F3303" s="98">
        <f t="shared" si="51"/>
        <v>1.418</v>
      </c>
      <c r="I3303" s="98">
        <v>1.418</v>
      </c>
    </row>
    <row r="3304" spans="1:9" ht="12.75" hidden="1" outlineLevel="4">
      <c r="A3304" s="85" t="s">
        <v>4479</v>
      </c>
      <c r="B3304" s="88" t="s">
        <v>1166</v>
      </c>
      <c r="C3304" s="88" t="s">
        <v>2529</v>
      </c>
      <c r="D3304" s="89">
        <v>-5000</v>
      </c>
      <c r="F3304" s="98">
        <f t="shared" si="51"/>
        <v>-5</v>
      </c>
      <c r="I3304" s="98">
        <v>-5</v>
      </c>
    </row>
    <row r="3305" spans="1:9" ht="12.75" hidden="1" outlineLevel="4">
      <c r="A3305" s="85" t="s">
        <v>4480</v>
      </c>
      <c r="B3305" s="88" t="s">
        <v>2483</v>
      </c>
      <c r="C3305" s="88" t="s">
        <v>2484</v>
      </c>
      <c r="D3305" s="89">
        <v>86158</v>
      </c>
      <c r="F3305" s="98">
        <f t="shared" si="51"/>
        <v>86.158</v>
      </c>
      <c r="I3305" s="98">
        <v>86.158</v>
      </c>
    </row>
    <row r="3306" spans="1:9" ht="12.75" hidden="1" outlineLevel="4">
      <c r="A3306" s="85" t="s">
        <v>4481</v>
      </c>
      <c r="B3306" s="88" t="s">
        <v>2486</v>
      </c>
      <c r="C3306" s="88" t="s">
        <v>2487</v>
      </c>
      <c r="D3306" s="89">
        <v>17404</v>
      </c>
      <c r="F3306" s="98">
        <f t="shared" si="51"/>
        <v>17.404</v>
      </c>
      <c r="I3306" s="98">
        <v>17.404</v>
      </c>
    </row>
    <row r="3307" spans="1:9" ht="12.75" hidden="1" outlineLevel="4">
      <c r="A3307" s="85" t="s">
        <v>4482</v>
      </c>
      <c r="B3307" s="88" t="s">
        <v>2413</v>
      </c>
      <c r="C3307" s="88" t="s">
        <v>2414</v>
      </c>
      <c r="D3307" s="89">
        <v>-397</v>
      </c>
      <c r="F3307" s="98">
        <f t="shared" si="51"/>
        <v>-0.397</v>
      </c>
      <c r="I3307" s="98">
        <v>-0.397</v>
      </c>
    </row>
    <row r="3308" spans="1:9" ht="12.75" hidden="1" outlineLevel="4">
      <c r="A3308" s="85" t="s">
        <v>4483</v>
      </c>
      <c r="B3308" s="88" t="s">
        <v>2813</v>
      </c>
      <c r="C3308" s="88" t="s">
        <v>2814</v>
      </c>
      <c r="D3308" s="89">
        <v>1680</v>
      </c>
      <c r="F3308" s="98">
        <f t="shared" si="51"/>
        <v>1.68</v>
      </c>
      <c r="I3308" s="98">
        <v>1.68</v>
      </c>
    </row>
    <row r="3309" spans="1:9" ht="12.75" hidden="1" outlineLevel="4">
      <c r="A3309" s="85" t="s">
        <v>4484</v>
      </c>
      <c r="B3309" s="88" t="s">
        <v>2440</v>
      </c>
      <c r="C3309" s="88" t="s">
        <v>2441</v>
      </c>
      <c r="D3309" s="89">
        <v>2388</v>
      </c>
      <c r="F3309" s="98">
        <f t="shared" si="51"/>
        <v>2.388</v>
      </c>
      <c r="I3309" s="98">
        <v>2.388</v>
      </c>
    </row>
    <row r="3310" spans="1:9" ht="12.75" hidden="1" outlineLevel="4">
      <c r="A3310" s="85" t="s">
        <v>4485</v>
      </c>
      <c r="B3310" s="88" t="s">
        <v>4699</v>
      </c>
      <c r="C3310" s="88" t="s">
        <v>4700</v>
      </c>
      <c r="D3310" s="89">
        <v>507</v>
      </c>
      <c r="F3310" s="98">
        <f t="shared" si="51"/>
        <v>0.507</v>
      </c>
      <c r="I3310" s="98">
        <v>0.507</v>
      </c>
    </row>
    <row r="3311" spans="1:9" ht="12.75" hidden="1" outlineLevel="4">
      <c r="A3311" s="85" t="s">
        <v>4486</v>
      </c>
      <c r="B3311" s="88" t="s">
        <v>5680</v>
      </c>
      <c r="C3311" s="88" t="s">
        <v>5681</v>
      </c>
      <c r="D3311" s="89">
        <v>-29000</v>
      </c>
      <c r="F3311" s="98">
        <f t="shared" si="51"/>
        <v>-29</v>
      </c>
      <c r="I3311" s="98">
        <v>-29</v>
      </c>
    </row>
    <row r="3312" spans="1:9" ht="12.75" hidden="1" outlineLevel="4">
      <c r="A3312" s="85" t="s">
        <v>4487</v>
      </c>
      <c r="B3312" s="88" t="s">
        <v>5620</v>
      </c>
      <c r="C3312" s="88" t="s">
        <v>5621</v>
      </c>
      <c r="D3312" s="89">
        <v>-1000</v>
      </c>
      <c r="F3312" s="98">
        <f t="shared" si="51"/>
        <v>-1</v>
      </c>
      <c r="I3312" s="98">
        <v>-1</v>
      </c>
    </row>
    <row r="3313" spans="1:9" ht="12.75" hidden="1" outlineLevel="3" collapsed="1">
      <c r="A3313" s="85" t="s">
        <v>2398</v>
      </c>
      <c r="B3313" s="90" t="s">
        <v>4488</v>
      </c>
      <c r="C3313" s="90" t="s">
        <v>4489</v>
      </c>
      <c r="D3313" s="91">
        <v>165927</v>
      </c>
      <c r="F3313" s="98">
        <f t="shared" si="51"/>
        <v>165.927</v>
      </c>
      <c r="I3313" s="98">
        <v>165.927</v>
      </c>
    </row>
    <row r="3314" spans="1:9" ht="12.75" hidden="1" outlineLevel="4">
      <c r="A3314" s="85" t="s">
        <v>4490</v>
      </c>
      <c r="B3314" s="88" t="s">
        <v>2404</v>
      </c>
      <c r="C3314" s="88" t="s">
        <v>2405</v>
      </c>
      <c r="D3314" s="89">
        <v>22784</v>
      </c>
      <c r="F3314" s="98">
        <f t="shared" si="51"/>
        <v>22.784</v>
      </c>
      <c r="I3314" s="98">
        <v>22.784</v>
      </c>
    </row>
    <row r="3315" spans="1:9" ht="12.75" hidden="1" outlineLevel="4">
      <c r="A3315" s="85" t="s">
        <v>4491</v>
      </c>
      <c r="B3315" s="88" t="s">
        <v>2413</v>
      </c>
      <c r="C3315" s="88" t="s">
        <v>2414</v>
      </c>
      <c r="D3315" s="89">
        <v>-1588</v>
      </c>
      <c r="F3315" s="98">
        <f t="shared" si="51"/>
        <v>-1.588</v>
      </c>
      <c r="I3315" s="98">
        <v>-1.588</v>
      </c>
    </row>
    <row r="3316" spans="1:9" ht="12.75" hidden="1" outlineLevel="4">
      <c r="A3316" s="85" t="s">
        <v>4492</v>
      </c>
      <c r="B3316" s="88" t="s">
        <v>5116</v>
      </c>
      <c r="C3316" s="88" t="s">
        <v>5117</v>
      </c>
      <c r="D3316" s="89">
        <v>2000</v>
      </c>
      <c r="F3316" s="98">
        <f t="shared" si="51"/>
        <v>2</v>
      </c>
      <c r="I3316" s="98">
        <v>2</v>
      </c>
    </row>
    <row r="3317" spans="1:9" ht="12.75" hidden="1" outlineLevel="4">
      <c r="A3317" s="85" t="s">
        <v>4493</v>
      </c>
      <c r="B3317" s="88" t="s">
        <v>2813</v>
      </c>
      <c r="C3317" s="88" t="s">
        <v>2814</v>
      </c>
      <c r="D3317" s="89">
        <v>5951</v>
      </c>
      <c r="F3317" s="98">
        <f t="shared" si="51"/>
        <v>5.951</v>
      </c>
      <c r="I3317" s="98">
        <v>5.951</v>
      </c>
    </row>
    <row r="3318" spans="1:9" ht="12.75" hidden="1" outlineLevel="4">
      <c r="A3318" s="85" t="s">
        <v>4494</v>
      </c>
      <c r="B3318" s="88" t="s">
        <v>2501</v>
      </c>
      <c r="C3318" s="88" t="s">
        <v>2502</v>
      </c>
      <c r="D3318" s="89">
        <v>11000</v>
      </c>
      <c r="F3318" s="98">
        <f t="shared" si="51"/>
        <v>11</v>
      </c>
      <c r="I3318" s="98">
        <v>11</v>
      </c>
    </row>
    <row r="3319" spans="1:9" ht="12.75" hidden="1" outlineLevel="4">
      <c r="A3319" s="85" t="s">
        <v>4495</v>
      </c>
      <c r="B3319" s="88" t="s">
        <v>2437</v>
      </c>
      <c r="C3319" s="88" t="s">
        <v>2438</v>
      </c>
      <c r="D3319" s="89">
        <v>4964</v>
      </c>
      <c r="F3319" s="98">
        <f t="shared" si="51"/>
        <v>4.964</v>
      </c>
      <c r="I3319" s="98">
        <v>4.964</v>
      </c>
    </row>
    <row r="3320" spans="1:9" ht="12.75" hidden="1" outlineLevel="4">
      <c r="A3320" s="85" t="s">
        <v>4496</v>
      </c>
      <c r="B3320" s="88" t="s">
        <v>2440</v>
      </c>
      <c r="C3320" s="88" t="s">
        <v>2441</v>
      </c>
      <c r="D3320" s="89">
        <v>8357</v>
      </c>
      <c r="F3320" s="98">
        <f t="shared" si="51"/>
        <v>8.357</v>
      </c>
      <c r="I3320" s="98">
        <v>8.357</v>
      </c>
    </row>
    <row r="3321" spans="1:9" ht="12.75" hidden="1" outlineLevel="4">
      <c r="A3321" s="85" t="s">
        <v>4497</v>
      </c>
      <c r="B3321" s="88" t="s">
        <v>4693</v>
      </c>
      <c r="C3321" s="88" t="s">
        <v>4694</v>
      </c>
      <c r="D3321" s="89">
        <v>5513</v>
      </c>
      <c r="F3321" s="98">
        <f t="shared" si="51"/>
        <v>5.513</v>
      </c>
      <c r="I3321" s="98">
        <v>5.513</v>
      </c>
    </row>
    <row r="3322" spans="1:9" ht="12.75" hidden="1" outlineLevel="4">
      <c r="A3322" s="85" t="s">
        <v>4498</v>
      </c>
      <c r="B3322" s="88" t="s">
        <v>5680</v>
      </c>
      <c r="C3322" s="88" t="s">
        <v>5681</v>
      </c>
      <c r="D3322" s="89">
        <v>-700000</v>
      </c>
      <c r="F3322" s="98">
        <f t="shared" si="51"/>
        <v>-700</v>
      </c>
      <c r="I3322" s="98">
        <v>-700</v>
      </c>
    </row>
    <row r="3323" spans="1:9" ht="12.75" hidden="1" outlineLevel="4">
      <c r="A3323" s="85" t="s">
        <v>4499</v>
      </c>
      <c r="B3323" s="88" t="s">
        <v>2483</v>
      </c>
      <c r="C3323" s="88" t="s">
        <v>2484</v>
      </c>
      <c r="D3323" s="89">
        <v>339183</v>
      </c>
      <c r="F3323" s="98">
        <f t="shared" si="51"/>
        <v>339.183</v>
      </c>
      <c r="I3323" s="98">
        <v>339.183</v>
      </c>
    </row>
    <row r="3324" spans="1:9" ht="12.75" hidden="1" outlineLevel="4">
      <c r="A3324" s="85" t="s">
        <v>4500</v>
      </c>
      <c r="B3324" s="88" t="s">
        <v>2486</v>
      </c>
      <c r="C3324" s="88" t="s">
        <v>2487</v>
      </c>
      <c r="D3324" s="89">
        <v>68515</v>
      </c>
      <c r="F3324" s="98">
        <f t="shared" si="51"/>
        <v>68.515</v>
      </c>
      <c r="I3324" s="98">
        <v>68.515</v>
      </c>
    </row>
    <row r="3325" spans="1:9" ht="12.75" hidden="1" outlineLevel="4">
      <c r="A3325" s="85" t="s">
        <v>4501</v>
      </c>
      <c r="B3325" s="88" t="s">
        <v>2342</v>
      </c>
      <c r="C3325" s="88" t="s">
        <v>2343</v>
      </c>
      <c r="D3325" s="89">
        <v>67658</v>
      </c>
      <c r="F3325" s="98">
        <f t="shared" si="51"/>
        <v>67.658</v>
      </c>
      <c r="I3325" s="98">
        <v>67.658</v>
      </c>
    </row>
    <row r="3326" spans="1:9" ht="12.75" hidden="1" outlineLevel="4">
      <c r="A3326" s="85" t="s">
        <v>4502</v>
      </c>
      <c r="B3326" s="88" t="s">
        <v>3156</v>
      </c>
      <c r="C3326" s="88" t="s">
        <v>3157</v>
      </c>
      <c r="D3326" s="89">
        <v>119000</v>
      </c>
      <c r="F3326" s="98">
        <f t="shared" si="51"/>
        <v>119</v>
      </c>
      <c r="I3326" s="98">
        <v>119</v>
      </c>
    </row>
    <row r="3327" spans="1:9" ht="12.75" hidden="1" outlineLevel="4">
      <c r="A3327" s="85" t="s">
        <v>4503</v>
      </c>
      <c r="B3327" s="88" t="s">
        <v>3159</v>
      </c>
      <c r="C3327" s="88" t="s">
        <v>3160</v>
      </c>
      <c r="D3327" s="89">
        <v>346221</v>
      </c>
      <c r="F3327" s="98">
        <f t="shared" si="51"/>
        <v>346.221</v>
      </c>
      <c r="I3327" s="98">
        <v>346.221</v>
      </c>
    </row>
    <row r="3328" spans="1:9" ht="12.75" hidden="1" outlineLevel="4">
      <c r="A3328" s="85" t="s">
        <v>4504</v>
      </c>
      <c r="B3328" s="88" t="s">
        <v>5097</v>
      </c>
      <c r="C3328" s="88" t="s">
        <v>5098</v>
      </c>
      <c r="D3328" s="89">
        <v>1500</v>
      </c>
      <c r="F3328" s="98">
        <f t="shared" si="51"/>
        <v>1.5</v>
      </c>
      <c r="I3328" s="98">
        <v>1.5</v>
      </c>
    </row>
    <row r="3329" spans="1:9" ht="12.75" hidden="1" outlineLevel="4">
      <c r="A3329" s="85" t="s">
        <v>4505</v>
      </c>
      <c r="B3329" s="88" t="s">
        <v>4506</v>
      </c>
      <c r="C3329" s="88" t="s">
        <v>4507</v>
      </c>
      <c r="D3329" s="89">
        <v>80000</v>
      </c>
      <c r="F3329" s="98">
        <f t="shared" si="51"/>
        <v>80</v>
      </c>
      <c r="I3329" s="98">
        <v>80</v>
      </c>
    </row>
    <row r="3330" spans="1:9" ht="12.75" hidden="1" outlineLevel="4">
      <c r="A3330" s="85" t="s">
        <v>4508</v>
      </c>
      <c r="B3330" s="88" t="s">
        <v>3284</v>
      </c>
      <c r="C3330" s="88" t="s">
        <v>3285</v>
      </c>
      <c r="D3330" s="89">
        <v>1250</v>
      </c>
      <c r="F3330" s="98">
        <f t="shared" si="51"/>
        <v>1.25</v>
      </c>
      <c r="I3330" s="98">
        <v>1.25</v>
      </c>
    </row>
    <row r="3331" spans="1:9" ht="12.75" hidden="1" outlineLevel="4">
      <c r="A3331" s="85" t="s">
        <v>4509</v>
      </c>
      <c r="B3331" s="88" t="s">
        <v>2756</v>
      </c>
      <c r="C3331" s="88" t="s">
        <v>2757</v>
      </c>
      <c r="D3331" s="89">
        <v>1000</v>
      </c>
      <c r="F3331" s="98">
        <f t="shared" si="51"/>
        <v>1</v>
      </c>
      <c r="I3331" s="98">
        <v>1</v>
      </c>
    </row>
    <row r="3332" spans="1:9" ht="12.75" hidden="1" outlineLevel="4">
      <c r="A3332" s="85" t="s">
        <v>4510</v>
      </c>
      <c r="B3332" s="88" t="s">
        <v>2510</v>
      </c>
      <c r="C3332" s="88" t="s">
        <v>2511</v>
      </c>
      <c r="D3332" s="89">
        <v>781</v>
      </c>
      <c r="F3332" s="98">
        <f t="shared" si="51"/>
        <v>0.781</v>
      </c>
      <c r="I3332" s="98">
        <v>0.781</v>
      </c>
    </row>
    <row r="3333" spans="1:9" ht="12.75" hidden="1" outlineLevel="4">
      <c r="A3333" s="85" t="s">
        <v>4511</v>
      </c>
      <c r="B3333" s="88" t="s">
        <v>2519</v>
      </c>
      <c r="C3333" s="88" t="s">
        <v>2520</v>
      </c>
      <c r="D3333" s="89">
        <v>2334</v>
      </c>
      <c r="F3333" s="98">
        <f t="shared" si="51"/>
        <v>2.334</v>
      </c>
      <c r="I3333" s="98">
        <v>2.334</v>
      </c>
    </row>
    <row r="3334" spans="1:9" ht="12.75" hidden="1" outlineLevel="4">
      <c r="A3334" s="85" t="s">
        <v>4512</v>
      </c>
      <c r="B3334" s="88" t="s">
        <v>4699</v>
      </c>
      <c r="C3334" s="88" t="s">
        <v>4700</v>
      </c>
      <c r="D3334" s="89">
        <v>1776</v>
      </c>
      <c r="F3334" s="98">
        <f aca="true" t="shared" si="52" ref="F3334:F3397">D3334/1000</f>
        <v>1.776</v>
      </c>
      <c r="I3334" s="98">
        <v>1.776</v>
      </c>
    </row>
    <row r="3335" spans="1:9" ht="12.75" hidden="1" outlineLevel="4">
      <c r="A3335" s="85" t="s">
        <v>4513</v>
      </c>
      <c r="B3335" s="88" t="s">
        <v>5620</v>
      </c>
      <c r="C3335" s="88" t="s">
        <v>5621</v>
      </c>
      <c r="D3335" s="89">
        <v>-265000</v>
      </c>
      <c r="F3335" s="98">
        <f t="shared" si="52"/>
        <v>-265</v>
      </c>
      <c r="I3335" s="98">
        <v>-265</v>
      </c>
    </row>
    <row r="3336" spans="1:9" ht="12.75" hidden="1" outlineLevel="3" collapsed="1">
      <c r="A3336" s="85" t="s">
        <v>2398</v>
      </c>
      <c r="B3336" s="90" t="s">
        <v>817</v>
      </c>
      <c r="C3336" s="90" t="s">
        <v>818</v>
      </c>
      <c r="D3336" s="91">
        <v>123199</v>
      </c>
      <c r="F3336" s="98">
        <f t="shared" si="52"/>
        <v>123.199</v>
      </c>
      <c r="I3336" s="98">
        <v>123.199</v>
      </c>
    </row>
    <row r="3337" spans="1:9" ht="12.75" hidden="1" outlineLevel="4">
      <c r="A3337" s="85" t="s">
        <v>819</v>
      </c>
      <c r="B3337" s="88" t="s">
        <v>2404</v>
      </c>
      <c r="C3337" s="88" t="s">
        <v>2405</v>
      </c>
      <c r="D3337" s="89">
        <v>17633</v>
      </c>
      <c r="F3337" s="98">
        <f t="shared" si="52"/>
        <v>17.633</v>
      </c>
      <c r="I3337" s="98">
        <v>17.633</v>
      </c>
    </row>
    <row r="3338" spans="1:9" ht="12.75" hidden="1" outlineLevel="4">
      <c r="A3338" s="85" t="s">
        <v>820</v>
      </c>
      <c r="B3338" s="88" t="s">
        <v>3156</v>
      </c>
      <c r="C3338" s="88" t="s">
        <v>3157</v>
      </c>
      <c r="D3338" s="89">
        <v>53000</v>
      </c>
      <c r="F3338" s="98">
        <f t="shared" si="52"/>
        <v>53</v>
      </c>
      <c r="I3338" s="98">
        <v>53</v>
      </c>
    </row>
    <row r="3339" spans="1:9" ht="12.75" hidden="1" outlineLevel="4">
      <c r="A3339" s="85" t="s">
        <v>821</v>
      </c>
      <c r="B3339" s="88" t="s">
        <v>3159</v>
      </c>
      <c r="C3339" s="88" t="s">
        <v>3160</v>
      </c>
      <c r="D3339" s="89">
        <v>147437</v>
      </c>
      <c r="F3339" s="98">
        <f t="shared" si="52"/>
        <v>147.437</v>
      </c>
      <c r="I3339" s="98">
        <v>147.437</v>
      </c>
    </row>
    <row r="3340" spans="1:9" ht="12.75" hidden="1" outlineLevel="4">
      <c r="A3340" s="85" t="s">
        <v>822</v>
      </c>
      <c r="B3340" s="88" t="s">
        <v>4463</v>
      </c>
      <c r="C3340" s="88" t="s">
        <v>4464</v>
      </c>
      <c r="D3340" s="89">
        <v>39560</v>
      </c>
      <c r="F3340" s="98">
        <f t="shared" si="52"/>
        <v>39.56</v>
      </c>
      <c r="I3340" s="98">
        <v>39.56</v>
      </c>
    </row>
    <row r="3341" spans="1:9" ht="12.75" hidden="1" outlineLevel="4">
      <c r="A3341" s="85" t="s">
        <v>823</v>
      </c>
      <c r="B3341" s="88" t="s">
        <v>5097</v>
      </c>
      <c r="C3341" s="88" t="s">
        <v>5098</v>
      </c>
      <c r="D3341" s="89">
        <v>500</v>
      </c>
      <c r="F3341" s="98">
        <f t="shared" si="52"/>
        <v>0.5</v>
      </c>
      <c r="I3341" s="98">
        <v>0.5</v>
      </c>
    </row>
    <row r="3342" spans="1:9" ht="12.75" hidden="1" outlineLevel="4">
      <c r="A3342" s="85" t="s">
        <v>824</v>
      </c>
      <c r="B3342" s="88" t="s">
        <v>3284</v>
      </c>
      <c r="C3342" s="88" t="s">
        <v>3285</v>
      </c>
      <c r="D3342" s="89">
        <v>1250</v>
      </c>
      <c r="F3342" s="98">
        <f t="shared" si="52"/>
        <v>1.25</v>
      </c>
      <c r="I3342" s="98">
        <v>1.25</v>
      </c>
    </row>
    <row r="3343" spans="1:9" ht="12.75" hidden="1" outlineLevel="4">
      <c r="A3343" s="85" t="s">
        <v>825</v>
      </c>
      <c r="B3343" s="88" t="s">
        <v>2510</v>
      </c>
      <c r="C3343" s="88" t="s">
        <v>2511</v>
      </c>
      <c r="D3343" s="89">
        <v>670</v>
      </c>
      <c r="F3343" s="98">
        <f t="shared" si="52"/>
        <v>0.67</v>
      </c>
      <c r="I3343" s="98">
        <v>0.67</v>
      </c>
    </row>
    <row r="3344" spans="1:9" ht="12.75" hidden="1" outlineLevel="4">
      <c r="A3344" s="85" t="s">
        <v>826</v>
      </c>
      <c r="B3344" s="88" t="s">
        <v>2437</v>
      </c>
      <c r="C3344" s="88" t="s">
        <v>2438</v>
      </c>
      <c r="D3344" s="89">
        <v>4255</v>
      </c>
      <c r="F3344" s="98">
        <f t="shared" si="52"/>
        <v>4.255</v>
      </c>
      <c r="I3344" s="98">
        <v>4.255</v>
      </c>
    </row>
    <row r="3345" spans="1:9" ht="12.75" hidden="1" outlineLevel="4">
      <c r="A3345" s="85" t="s">
        <v>827</v>
      </c>
      <c r="B3345" s="88" t="s">
        <v>4699</v>
      </c>
      <c r="C3345" s="88" t="s">
        <v>4700</v>
      </c>
      <c r="D3345" s="89">
        <v>1522</v>
      </c>
      <c r="F3345" s="98">
        <f t="shared" si="52"/>
        <v>1.522</v>
      </c>
      <c r="I3345" s="98">
        <v>1.522</v>
      </c>
    </row>
    <row r="3346" spans="1:9" ht="12.75" hidden="1" outlineLevel="4">
      <c r="A3346" s="85" t="s">
        <v>828</v>
      </c>
      <c r="B3346" s="88" t="s">
        <v>1166</v>
      </c>
      <c r="C3346" s="88" t="s">
        <v>2529</v>
      </c>
      <c r="D3346" s="89">
        <v>-195000</v>
      </c>
      <c r="F3346" s="98">
        <f t="shared" si="52"/>
        <v>-195</v>
      </c>
      <c r="I3346" s="98">
        <v>-195</v>
      </c>
    </row>
    <row r="3347" spans="1:9" ht="12.75" hidden="1" outlineLevel="4">
      <c r="A3347" s="85" t="s">
        <v>829</v>
      </c>
      <c r="B3347" s="88" t="s">
        <v>2483</v>
      </c>
      <c r="C3347" s="88" t="s">
        <v>2484</v>
      </c>
      <c r="D3347" s="89">
        <v>266875</v>
      </c>
      <c r="F3347" s="98">
        <f t="shared" si="52"/>
        <v>266.875</v>
      </c>
      <c r="I3347" s="98">
        <v>266.875</v>
      </c>
    </row>
    <row r="3348" spans="1:9" ht="12.75" hidden="1" outlineLevel="4">
      <c r="A3348" s="85" t="s">
        <v>830</v>
      </c>
      <c r="B3348" s="88" t="s">
        <v>2486</v>
      </c>
      <c r="C3348" s="88" t="s">
        <v>2487</v>
      </c>
      <c r="D3348" s="89">
        <v>53909</v>
      </c>
      <c r="F3348" s="98">
        <f t="shared" si="52"/>
        <v>53.909</v>
      </c>
      <c r="I3348" s="98">
        <v>53.909</v>
      </c>
    </row>
    <row r="3349" spans="1:9" ht="12.75" hidden="1" outlineLevel="4">
      <c r="A3349" s="85" t="s">
        <v>831</v>
      </c>
      <c r="B3349" s="88" t="s">
        <v>2413</v>
      </c>
      <c r="C3349" s="88" t="s">
        <v>2414</v>
      </c>
      <c r="D3349" s="89">
        <v>-1340</v>
      </c>
      <c r="F3349" s="98">
        <f t="shared" si="52"/>
        <v>-1.34</v>
      </c>
      <c r="I3349" s="98">
        <v>-1.34</v>
      </c>
    </row>
    <row r="3350" spans="1:9" ht="12.75" hidden="1" outlineLevel="4">
      <c r="A3350" s="85" t="s">
        <v>832</v>
      </c>
      <c r="B3350" s="88" t="s">
        <v>2422</v>
      </c>
      <c r="C3350" s="88" t="s">
        <v>2423</v>
      </c>
      <c r="D3350" s="89">
        <v>8000</v>
      </c>
      <c r="F3350" s="98">
        <f t="shared" si="52"/>
        <v>8</v>
      </c>
      <c r="I3350" s="98">
        <v>8</v>
      </c>
    </row>
    <row r="3351" spans="1:9" ht="12.75" hidden="1" outlineLevel="4">
      <c r="A3351" s="85" t="s">
        <v>833</v>
      </c>
      <c r="B3351" s="88" t="s">
        <v>2428</v>
      </c>
      <c r="C3351" s="88" t="s">
        <v>2429</v>
      </c>
      <c r="D3351" s="89">
        <v>10000</v>
      </c>
      <c r="F3351" s="98">
        <f t="shared" si="52"/>
        <v>10</v>
      </c>
      <c r="I3351" s="98">
        <v>10</v>
      </c>
    </row>
    <row r="3352" spans="1:9" ht="12.75" hidden="1" outlineLevel="4">
      <c r="A3352" s="85" t="s">
        <v>834</v>
      </c>
      <c r="B3352" s="88" t="s">
        <v>2440</v>
      </c>
      <c r="C3352" s="88" t="s">
        <v>2441</v>
      </c>
      <c r="D3352" s="89">
        <v>7164</v>
      </c>
      <c r="F3352" s="98">
        <f t="shared" si="52"/>
        <v>7.164</v>
      </c>
      <c r="I3352" s="98">
        <v>7.164</v>
      </c>
    </row>
    <row r="3353" spans="1:9" ht="12.75" hidden="1" outlineLevel="4">
      <c r="A3353" s="85" t="s">
        <v>835</v>
      </c>
      <c r="B3353" s="88" t="s">
        <v>4693</v>
      </c>
      <c r="C3353" s="88" t="s">
        <v>4694</v>
      </c>
      <c r="D3353" s="89">
        <v>220</v>
      </c>
      <c r="F3353" s="98">
        <f t="shared" si="52"/>
        <v>0.22</v>
      </c>
      <c r="I3353" s="98">
        <v>0.22</v>
      </c>
    </row>
    <row r="3354" spans="1:9" ht="12.75" hidden="1" outlineLevel="3" collapsed="1">
      <c r="A3354" s="85" t="s">
        <v>2398</v>
      </c>
      <c r="B3354" s="90" t="s">
        <v>836</v>
      </c>
      <c r="C3354" s="90" t="s">
        <v>837</v>
      </c>
      <c r="D3354" s="91">
        <v>415655</v>
      </c>
      <c r="F3354" s="98">
        <f t="shared" si="52"/>
        <v>415.655</v>
      </c>
      <c r="I3354" s="98">
        <v>415.655</v>
      </c>
    </row>
    <row r="3355" spans="1:9" ht="12.75" hidden="1" outlineLevel="4">
      <c r="A3355" s="85" t="s">
        <v>838</v>
      </c>
      <c r="B3355" s="88" t="s">
        <v>2483</v>
      </c>
      <c r="C3355" s="88" t="s">
        <v>2484</v>
      </c>
      <c r="D3355" s="89">
        <v>43079</v>
      </c>
      <c r="F3355" s="98">
        <f t="shared" si="52"/>
        <v>43.079</v>
      </c>
      <c r="I3355" s="98">
        <v>43.079</v>
      </c>
    </row>
    <row r="3356" spans="1:9" ht="12.75" hidden="1" outlineLevel="4">
      <c r="A3356" s="85" t="s">
        <v>839</v>
      </c>
      <c r="B3356" s="88" t="s">
        <v>2486</v>
      </c>
      <c r="C3356" s="88" t="s">
        <v>2487</v>
      </c>
      <c r="D3356" s="89">
        <v>8702</v>
      </c>
      <c r="F3356" s="98">
        <f t="shared" si="52"/>
        <v>8.702</v>
      </c>
      <c r="I3356" s="98">
        <v>8.702</v>
      </c>
    </row>
    <row r="3357" spans="1:9" ht="12.75" hidden="1" outlineLevel="4">
      <c r="A3357" s="85" t="s">
        <v>840</v>
      </c>
      <c r="B3357" s="88" t="s">
        <v>2413</v>
      </c>
      <c r="C3357" s="88" t="s">
        <v>2414</v>
      </c>
      <c r="D3357" s="89">
        <v>-198</v>
      </c>
      <c r="F3357" s="98">
        <f t="shared" si="52"/>
        <v>-0.198</v>
      </c>
      <c r="I3357" s="98">
        <v>-0.198</v>
      </c>
    </row>
    <row r="3358" spans="1:9" ht="12.75" hidden="1" outlineLevel="4">
      <c r="A3358" s="85" t="s">
        <v>841</v>
      </c>
      <c r="B3358" s="88" t="s">
        <v>2404</v>
      </c>
      <c r="C3358" s="88" t="s">
        <v>2405</v>
      </c>
      <c r="D3358" s="89">
        <v>2917</v>
      </c>
      <c r="F3358" s="98">
        <f t="shared" si="52"/>
        <v>2.917</v>
      </c>
      <c r="I3358" s="98">
        <v>2.917</v>
      </c>
    </row>
    <row r="3359" spans="1:9" ht="12.75" hidden="1" outlineLevel="4">
      <c r="A3359" s="85" t="s">
        <v>842</v>
      </c>
      <c r="B3359" s="88" t="s">
        <v>2813</v>
      </c>
      <c r="C3359" s="88" t="s">
        <v>2814</v>
      </c>
      <c r="D3359" s="89">
        <v>840</v>
      </c>
      <c r="F3359" s="98">
        <f t="shared" si="52"/>
        <v>0.84</v>
      </c>
      <c r="I3359" s="98">
        <v>0.84</v>
      </c>
    </row>
    <row r="3360" spans="1:9" ht="12.75" hidden="1" outlineLevel="3" collapsed="1">
      <c r="A3360" s="85" t="s">
        <v>2398</v>
      </c>
      <c r="B3360" s="90" t="s">
        <v>843</v>
      </c>
      <c r="C3360" s="90" t="s">
        <v>844</v>
      </c>
      <c r="D3360" s="91">
        <v>55340</v>
      </c>
      <c r="F3360" s="98">
        <f t="shared" si="52"/>
        <v>55.34</v>
      </c>
      <c r="I3360" s="98">
        <v>55.34</v>
      </c>
    </row>
    <row r="3361" spans="1:9" ht="12.75" hidden="1" outlineLevel="4">
      <c r="A3361" s="85" t="s">
        <v>845</v>
      </c>
      <c r="B3361" s="88" t="s">
        <v>2813</v>
      </c>
      <c r="C3361" s="88" t="s">
        <v>2814</v>
      </c>
      <c r="D3361" s="89">
        <v>5460</v>
      </c>
      <c r="F3361" s="98">
        <f t="shared" si="52"/>
        <v>5.46</v>
      </c>
      <c r="I3361" s="98">
        <v>5.46</v>
      </c>
    </row>
    <row r="3362" spans="1:9" ht="12.75" hidden="1" outlineLevel="3" collapsed="1">
      <c r="A3362" s="85" t="s">
        <v>2398</v>
      </c>
      <c r="B3362" s="90" t="s">
        <v>846</v>
      </c>
      <c r="C3362" s="90" t="s">
        <v>847</v>
      </c>
      <c r="D3362" s="91">
        <v>5460</v>
      </c>
      <c r="F3362" s="98">
        <f t="shared" si="52"/>
        <v>5.46</v>
      </c>
      <c r="I3362" s="98">
        <v>5.46</v>
      </c>
    </row>
    <row r="3363" spans="1:9" ht="12.75" outlineLevel="2" collapsed="1">
      <c r="A3363" s="85" t="s">
        <v>2401</v>
      </c>
      <c r="B3363" s="90" t="s">
        <v>848</v>
      </c>
      <c r="C3363" s="90" t="s">
        <v>5917</v>
      </c>
      <c r="D3363" s="91">
        <v>3265946</v>
      </c>
      <c r="F3363" s="98">
        <f t="shared" si="52"/>
        <v>3265.946</v>
      </c>
      <c r="I3363" s="98">
        <v>3265.946</v>
      </c>
    </row>
    <row r="3364" spans="1:9" ht="12.75" hidden="1" outlineLevel="4">
      <c r="A3364" s="85" t="s">
        <v>849</v>
      </c>
      <c r="B3364" s="88" t="s">
        <v>2404</v>
      </c>
      <c r="C3364" s="88" t="s">
        <v>2405</v>
      </c>
      <c r="D3364" s="89">
        <v>5834</v>
      </c>
      <c r="F3364" s="98">
        <f t="shared" si="52"/>
        <v>5.834</v>
      </c>
      <c r="I3364" s="98">
        <v>5.834</v>
      </c>
    </row>
    <row r="3365" spans="1:9" ht="12.75" hidden="1" outlineLevel="4">
      <c r="A3365" s="85" t="s">
        <v>850</v>
      </c>
      <c r="B3365" s="88" t="s">
        <v>3156</v>
      </c>
      <c r="C3365" s="88" t="s">
        <v>3157</v>
      </c>
      <c r="D3365" s="89">
        <v>69000</v>
      </c>
      <c r="F3365" s="98">
        <f t="shared" si="52"/>
        <v>69</v>
      </c>
      <c r="I3365" s="98">
        <v>69</v>
      </c>
    </row>
    <row r="3366" spans="1:9" ht="12.75" hidden="1" outlineLevel="4">
      <c r="A3366" s="85" t="s">
        <v>851</v>
      </c>
      <c r="B3366" s="88" t="s">
        <v>5116</v>
      </c>
      <c r="C3366" s="88" t="s">
        <v>5117</v>
      </c>
      <c r="D3366" s="89">
        <v>1000</v>
      </c>
      <c r="F3366" s="98">
        <f t="shared" si="52"/>
        <v>1</v>
      </c>
      <c r="I3366" s="98">
        <v>1</v>
      </c>
    </row>
    <row r="3367" spans="1:9" ht="12.75" hidden="1" outlineLevel="4">
      <c r="A3367" s="85" t="s">
        <v>852</v>
      </c>
      <c r="B3367" s="88" t="s">
        <v>4506</v>
      </c>
      <c r="C3367" s="88" t="s">
        <v>4507</v>
      </c>
      <c r="D3367" s="89">
        <v>626000</v>
      </c>
      <c r="F3367" s="98">
        <f t="shared" si="52"/>
        <v>626</v>
      </c>
      <c r="I3367" s="98">
        <v>626</v>
      </c>
    </row>
    <row r="3368" spans="1:9" ht="12.75" hidden="1" outlineLevel="4">
      <c r="A3368" s="85" t="s">
        <v>853</v>
      </c>
      <c r="B3368" s="88" t="s">
        <v>3284</v>
      </c>
      <c r="C3368" s="88" t="s">
        <v>3285</v>
      </c>
      <c r="D3368" s="89">
        <v>250</v>
      </c>
      <c r="F3368" s="98">
        <f t="shared" si="52"/>
        <v>0.25</v>
      </c>
      <c r="I3368" s="98">
        <v>0.25</v>
      </c>
    </row>
    <row r="3369" spans="1:9" ht="12.75" hidden="1" outlineLevel="4">
      <c r="A3369" s="85" t="s">
        <v>2921</v>
      </c>
      <c r="B3369" s="88" t="s">
        <v>2501</v>
      </c>
      <c r="C3369" s="88" t="s">
        <v>2502</v>
      </c>
      <c r="D3369" s="89">
        <v>2000</v>
      </c>
      <c r="F3369" s="98">
        <f t="shared" si="52"/>
        <v>2</v>
      </c>
      <c r="I3369" s="98">
        <v>2</v>
      </c>
    </row>
    <row r="3370" spans="1:9" ht="12.75" hidden="1" outlineLevel="4">
      <c r="A3370" s="85" t="s">
        <v>2922</v>
      </c>
      <c r="B3370" s="88" t="s">
        <v>2756</v>
      </c>
      <c r="C3370" s="88" t="s">
        <v>2757</v>
      </c>
      <c r="D3370" s="89">
        <v>500</v>
      </c>
      <c r="F3370" s="98">
        <f t="shared" si="52"/>
        <v>0.5</v>
      </c>
      <c r="I3370" s="98">
        <v>0.5</v>
      </c>
    </row>
    <row r="3371" spans="1:9" ht="12.75" hidden="1" outlineLevel="4">
      <c r="A3371" s="85" t="s">
        <v>2923</v>
      </c>
      <c r="B3371" s="88" t="s">
        <v>2428</v>
      </c>
      <c r="C3371" s="88" t="s">
        <v>2429</v>
      </c>
      <c r="D3371" s="89">
        <v>4000</v>
      </c>
      <c r="F3371" s="98">
        <f t="shared" si="52"/>
        <v>4</v>
      </c>
      <c r="I3371" s="98">
        <v>4</v>
      </c>
    </row>
    <row r="3372" spans="1:9" ht="12.75" hidden="1" outlineLevel="4">
      <c r="A3372" s="85" t="s">
        <v>2924</v>
      </c>
      <c r="B3372" s="88" t="s">
        <v>2510</v>
      </c>
      <c r="C3372" s="88" t="s">
        <v>2511</v>
      </c>
      <c r="D3372" s="89">
        <v>167</v>
      </c>
      <c r="F3372" s="98">
        <f t="shared" si="52"/>
        <v>0.167</v>
      </c>
      <c r="I3372" s="98">
        <v>0.167</v>
      </c>
    </row>
    <row r="3373" spans="1:9" ht="12.75" hidden="1" outlineLevel="4">
      <c r="A3373" s="85" t="s">
        <v>2925</v>
      </c>
      <c r="B3373" s="88" t="s">
        <v>2437</v>
      </c>
      <c r="C3373" s="88" t="s">
        <v>2438</v>
      </c>
      <c r="D3373" s="89">
        <v>1064</v>
      </c>
      <c r="F3373" s="98">
        <f t="shared" si="52"/>
        <v>1.064</v>
      </c>
      <c r="I3373" s="98">
        <v>1.064</v>
      </c>
    </row>
    <row r="3374" spans="1:9" ht="12.75" hidden="1" outlineLevel="4">
      <c r="A3374" s="85" t="s">
        <v>2926</v>
      </c>
      <c r="B3374" s="88" t="s">
        <v>2522</v>
      </c>
      <c r="C3374" s="88" t="s">
        <v>2523</v>
      </c>
      <c r="D3374" s="89">
        <v>958</v>
      </c>
      <c r="F3374" s="98">
        <f t="shared" si="52"/>
        <v>0.958</v>
      </c>
      <c r="I3374" s="98">
        <v>0.958</v>
      </c>
    </row>
    <row r="3375" spans="1:9" ht="12.75" hidden="1" outlineLevel="4">
      <c r="A3375" s="85" t="s">
        <v>2927</v>
      </c>
      <c r="B3375" s="88" t="s">
        <v>4699</v>
      </c>
      <c r="C3375" s="88" t="s">
        <v>4700</v>
      </c>
      <c r="D3375" s="89">
        <v>380</v>
      </c>
      <c r="F3375" s="98">
        <f t="shared" si="52"/>
        <v>0.38</v>
      </c>
      <c r="I3375" s="98">
        <v>0.38</v>
      </c>
    </row>
    <row r="3376" spans="1:9" ht="12.75" hidden="1" outlineLevel="4">
      <c r="A3376" s="85" t="s">
        <v>2928</v>
      </c>
      <c r="B3376" s="88" t="s">
        <v>2562</v>
      </c>
      <c r="C3376" s="88" t="s">
        <v>2563</v>
      </c>
      <c r="D3376" s="89">
        <v>4320</v>
      </c>
      <c r="F3376" s="98">
        <f t="shared" si="52"/>
        <v>4.32</v>
      </c>
      <c r="I3376" s="98">
        <v>4.32</v>
      </c>
    </row>
    <row r="3377" spans="1:9" ht="12.75" hidden="1" outlineLevel="4">
      <c r="A3377" s="85" t="s">
        <v>2929</v>
      </c>
      <c r="B3377" s="88" t="s">
        <v>2930</v>
      </c>
      <c r="C3377" s="88" t="s">
        <v>2931</v>
      </c>
      <c r="D3377" s="89">
        <v>-110157</v>
      </c>
      <c r="F3377" s="98">
        <f t="shared" si="52"/>
        <v>-110.157</v>
      </c>
      <c r="I3377" s="98">
        <v>-110.157</v>
      </c>
    </row>
    <row r="3378" spans="1:9" ht="12.75" hidden="1" outlineLevel="4">
      <c r="A3378" s="85" t="s">
        <v>2932</v>
      </c>
      <c r="B3378" s="88" t="s">
        <v>1166</v>
      </c>
      <c r="C3378" s="88" t="s">
        <v>2529</v>
      </c>
      <c r="D3378" s="89">
        <v>-267955</v>
      </c>
      <c r="F3378" s="98">
        <f t="shared" si="52"/>
        <v>-267.955</v>
      </c>
      <c r="I3378" s="98">
        <v>-267.955</v>
      </c>
    </row>
    <row r="3379" spans="1:9" ht="12.75" hidden="1" outlineLevel="4">
      <c r="A3379" s="85" t="s">
        <v>2933</v>
      </c>
      <c r="B3379" s="88" t="s">
        <v>2934</v>
      </c>
      <c r="C3379" s="88" t="s">
        <v>2935</v>
      </c>
      <c r="D3379" s="89">
        <v>-92280</v>
      </c>
      <c r="F3379" s="98">
        <f t="shared" si="52"/>
        <v>-92.28</v>
      </c>
      <c r="I3379" s="98">
        <v>-92.28</v>
      </c>
    </row>
    <row r="3380" spans="1:9" ht="12.75" hidden="1" outlineLevel="4">
      <c r="A3380" s="85" t="s">
        <v>2936</v>
      </c>
      <c r="B3380" s="88" t="s">
        <v>2483</v>
      </c>
      <c r="C3380" s="88" t="s">
        <v>2484</v>
      </c>
      <c r="D3380" s="89">
        <v>86158</v>
      </c>
      <c r="F3380" s="98">
        <f t="shared" si="52"/>
        <v>86.158</v>
      </c>
      <c r="I3380" s="98">
        <v>86.158</v>
      </c>
    </row>
    <row r="3381" spans="1:9" ht="12.75" hidden="1" outlineLevel="4">
      <c r="A3381" s="85" t="s">
        <v>2937</v>
      </c>
      <c r="B3381" s="88" t="s">
        <v>2486</v>
      </c>
      <c r="C3381" s="88" t="s">
        <v>2487</v>
      </c>
      <c r="D3381" s="89">
        <v>17404</v>
      </c>
      <c r="F3381" s="98">
        <f t="shared" si="52"/>
        <v>17.404</v>
      </c>
      <c r="I3381" s="98">
        <v>17.404</v>
      </c>
    </row>
    <row r="3382" spans="1:9" ht="12.75" hidden="1" outlineLevel="4">
      <c r="A3382" s="85" t="s">
        <v>2938</v>
      </c>
      <c r="B3382" s="88" t="s">
        <v>2413</v>
      </c>
      <c r="C3382" s="88" t="s">
        <v>2414</v>
      </c>
      <c r="D3382" s="89">
        <v>-496</v>
      </c>
      <c r="F3382" s="98">
        <f t="shared" si="52"/>
        <v>-0.496</v>
      </c>
      <c r="I3382" s="98">
        <v>-0.496</v>
      </c>
    </row>
    <row r="3383" spans="1:9" ht="12.75" hidden="1" outlineLevel="4">
      <c r="A3383" s="85" t="s">
        <v>2939</v>
      </c>
      <c r="B3383" s="88" t="s">
        <v>3159</v>
      </c>
      <c r="C3383" s="88" t="s">
        <v>3160</v>
      </c>
      <c r="D3383" s="89">
        <v>150695</v>
      </c>
      <c r="F3383" s="98">
        <f t="shared" si="52"/>
        <v>150.695</v>
      </c>
      <c r="I3383" s="98">
        <v>150.695</v>
      </c>
    </row>
    <row r="3384" spans="1:9" ht="12.75" hidden="1" outlineLevel="4">
      <c r="A3384" s="85" t="s">
        <v>2940</v>
      </c>
      <c r="B3384" s="88" t="s">
        <v>4463</v>
      </c>
      <c r="C3384" s="88" t="s">
        <v>4464</v>
      </c>
      <c r="D3384" s="89">
        <v>60000</v>
      </c>
      <c r="F3384" s="98">
        <f t="shared" si="52"/>
        <v>60</v>
      </c>
      <c r="I3384" s="98">
        <v>60</v>
      </c>
    </row>
    <row r="3385" spans="1:9" ht="12.75" hidden="1" outlineLevel="4">
      <c r="A3385" s="85" t="s">
        <v>2941</v>
      </c>
      <c r="B3385" s="88" t="s">
        <v>2813</v>
      </c>
      <c r="C3385" s="88" t="s">
        <v>2814</v>
      </c>
      <c r="D3385" s="89">
        <v>2250</v>
      </c>
      <c r="F3385" s="98">
        <f t="shared" si="52"/>
        <v>2.25</v>
      </c>
      <c r="I3385" s="98">
        <v>2.25</v>
      </c>
    </row>
    <row r="3386" spans="1:9" ht="12.75" hidden="1" outlineLevel="4">
      <c r="A3386" s="85" t="s">
        <v>2942</v>
      </c>
      <c r="B3386" s="88" t="s">
        <v>2396</v>
      </c>
      <c r="C3386" s="88" t="s">
        <v>2397</v>
      </c>
      <c r="D3386" s="89">
        <v>500</v>
      </c>
      <c r="F3386" s="98">
        <f t="shared" si="52"/>
        <v>0.5</v>
      </c>
      <c r="I3386" s="98">
        <v>0.5</v>
      </c>
    </row>
    <row r="3387" spans="1:9" ht="12.75" hidden="1" outlineLevel="4">
      <c r="A3387" s="85" t="s">
        <v>2943</v>
      </c>
      <c r="B3387" s="88" t="s">
        <v>2422</v>
      </c>
      <c r="C3387" s="88" t="s">
        <v>2423</v>
      </c>
      <c r="D3387" s="89">
        <v>2500</v>
      </c>
      <c r="F3387" s="98">
        <f t="shared" si="52"/>
        <v>2.5</v>
      </c>
      <c r="I3387" s="98">
        <v>2.5</v>
      </c>
    </row>
    <row r="3388" spans="1:9" ht="12.75" hidden="1" outlineLevel="4">
      <c r="A3388" s="85" t="s">
        <v>2944</v>
      </c>
      <c r="B3388" s="88" t="s">
        <v>2440</v>
      </c>
      <c r="C3388" s="88" t="s">
        <v>2441</v>
      </c>
      <c r="D3388" s="89">
        <v>1792</v>
      </c>
      <c r="F3388" s="98">
        <f t="shared" si="52"/>
        <v>1.792</v>
      </c>
      <c r="I3388" s="98">
        <v>1.792</v>
      </c>
    </row>
    <row r="3389" spans="1:9" ht="12.75" hidden="1" outlineLevel="4">
      <c r="A3389" s="85" t="s">
        <v>2945</v>
      </c>
      <c r="B3389" s="88" t="s">
        <v>4693</v>
      </c>
      <c r="C3389" s="88" t="s">
        <v>4694</v>
      </c>
      <c r="D3389" s="89">
        <v>46111</v>
      </c>
      <c r="F3389" s="98">
        <f t="shared" si="52"/>
        <v>46.111</v>
      </c>
      <c r="I3389" s="98">
        <v>46.111</v>
      </c>
    </row>
    <row r="3390" spans="1:9" ht="12.75" hidden="1" outlineLevel="4">
      <c r="A3390" s="85" t="s">
        <v>2946</v>
      </c>
      <c r="B3390" s="88" t="s">
        <v>2519</v>
      </c>
      <c r="C3390" s="88" t="s">
        <v>2520</v>
      </c>
      <c r="D3390" s="89">
        <v>7001</v>
      </c>
      <c r="F3390" s="98">
        <f t="shared" si="52"/>
        <v>7.001</v>
      </c>
      <c r="I3390" s="98">
        <v>7.001</v>
      </c>
    </row>
    <row r="3391" spans="1:9" ht="12.75" hidden="1" outlineLevel="4">
      <c r="A3391" s="85" t="s">
        <v>2947</v>
      </c>
      <c r="B3391" s="88" t="s">
        <v>2525</v>
      </c>
      <c r="C3391" s="88" t="s">
        <v>2526</v>
      </c>
      <c r="D3391" s="89">
        <v>3727</v>
      </c>
      <c r="F3391" s="98">
        <f t="shared" si="52"/>
        <v>3.727</v>
      </c>
      <c r="I3391" s="98">
        <v>3.727</v>
      </c>
    </row>
    <row r="3392" spans="1:9" ht="12.75" hidden="1" outlineLevel="4">
      <c r="A3392" s="85" t="s">
        <v>2948</v>
      </c>
      <c r="B3392" s="88" t="s">
        <v>2528</v>
      </c>
      <c r="C3392" s="88" t="s">
        <v>2529</v>
      </c>
      <c r="D3392" s="89">
        <v>-99565</v>
      </c>
      <c r="F3392" s="98">
        <f t="shared" si="52"/>
        <v>-99.565</v>
      </c>
      <c r="I3392" s="98">
        <v>-99.565</v>
      </c>
    </row>
    <row r="3393" spans="1:9" ht="12.75" hidden="1" outlineLevel="4">
      <c r="A3393" s="85" t="s">
        <v>2949</v>
      </c>
      <c r="B3393" s="88" t="s">
        <v>2950</v>
      </c>
      <c r="C3393" s="88" t="s">
        <v>2935</v>
      </c>
      <c r="D3393" s="89">
        <v>-1585918</v>
      </c>
      <c r="F3393" s="98">
        <f t="shared" si="52"/>
        <v>-1585.918</v>
      </c>
      <c r="I3393" s="98">
        <v>-1585.918</v>
      </c>
    </row>
    <row r="3394" spans="1:9" ht="12.75" hidden="1" outlineLevel="4">
      <c r="A3394" s="85" t="s">
        <v>2951</v>
      </c>
      <c r="B3394" s="88" t="s">
        <v>2952</v>
      </c>
      <c r="C3394" s="88" t="s">
        <v>2931</v>
      </c>
      <c r="D3394" s="89">
        <v>-11106</v>
      </c>
      <c r="F3394" s="98">
        <f t="shared" si="52"/>
        <v>-11.106</v>
      </c>
      <c r="I3394" s="98">
        <v>-11.106</v>
      </c>
    </row>
    <row r="3395" spans="1:9" ht="12.75" hidden="1" outlineLevel="3" collapsed="1">
      <c r="A3395" s="85" t="s">
        <v>2398</v>
      </c>
      <c r="B3395" s="90" t="s">
        <v>2953</v>
      </c>
      <c r="C3395" s="90" t="s">
        <v>2954</v>
      </c>
      <c r="D3395" s="91">
        <v>-1073866</v>
      </c>
      <c r="F3395" s="98">
        <f t="shared" si="52"/>
        <v>-1073.866</v>
      </c>
      <c r="I3395" s="98">
        <v>-1073.866</v>
      </c>
    </row>
    <row r="3396" spans="1:9" ht="12.75" hidden="1" outlineLevel="4">
      <c r="A3396" s="85" t="s">
        <v>2955</v>
      </c>
      <c r="B3396" s="88" t="s">
        <v>2404</v>
      </c>
      <c r="C3396" s="88" t="s">
        <v>2405</v>
      </c>
      <c r="D3396" s="89">
        <v>7198</v>
      </c>
      <c r="F3396" s="98">
        <f t="shared" si="52"/>
        <v>7.198</v>
      </c>
      <c r="I3396" s="98">
        <v>7.198</v>
      </c>
    </row>
    <row r="3397" spans="1:9" ht="12.75" hidden="1" outlineLevel="4">
      <c r="A3397" s="85" t="s">
        <v>2956</v>
      </c>
      <c r="B3397" s="88" t="s">
        <v>3156</v>
      </c>
      <c r="C3397" s="88" t="s">
        <v>3157</v>
      </c>
      <c r="D3397" s="89">
        <v>23000</v>
      </c>
      <c r="F3397" s="98">
        <f t="shared" si="52"/>
        <v>23</v>
      </c>
      <c r="I3397" s="98">
        <v>23</v>
      </c>
    </row>
    <row r="3398" spans="1:9" ht="12.75" hidden="1" outlineLevel="4">
      <c r="A3398" s="85" t="s">
        <v>2957</v>
      </c>
      <c r="B3398" s="88" t="s">
        <v>4463</v>
      </c>
      <c r="C3398" s="88" t="s">
        <v>4464</v>
      </c>
      <c r="D3398" s="89">
        <v>55000</v>
      </c>
      <c r="F3398" s="98">
        <f aca="true" t="shared" si="53" ref="F3398:F3461">D3398/1000</f>
        <v>55</v>
      </c>
      <c r="I3398" s="98">
        <v>55</v>
      </c>
    </row>
    <row r="3399" spans="1:9" ht="12.75" hidden="1" outlineLevel="4">
      <c r="A3399" s="85" t="s">
        <v>2958</v>
      </c>
      <c r="B3399" s="88" t="s">
        <v>2422</v>
      </c>
      <c r="C3399" s="88" t="s">
        <v>2423</v>
      </c>
      <c r="D3399" s="89">
        <v>700</v>
      </c>
      <c r="F3399" s="98">
        <f t="shared" si="53"/>
        <v>0.7</v>
      </c>
      <c r="I3399" s="98">
        <v>0.7</v>
      </c>
    </row>
    <row r="3400" spans="1:9" ht="12.75" hidden="1" outlineLevel="4">
      <c r="A3400" s="85" t="s">
        <v>2959</v>
      </c>
      <c r="B3400" s="88" t="s">
        <v>3284</v>
      </c>
      <c r="C3400" s="88" t="s">
        <v>3285</v>
      </c>
      <c r="D3400" s="89">
        <v>250</v>
      </c>
      <c r="F3400" s="98">
        <f t="shared" si="53"/>
        <v>0.25</v>
      </c>
      <c r="I3400" s="98">
        <v>0.25</v>
      </c>
    </row>
    <row r="3401" spans="1:9" ht="12.75" hidden="1" outlineLevel="4">
      <c r="A3401" s="85" t="s">
        <v>2960</v>
      </c>
      <c r="B3401" s="88" t="s">
        <v>2501</v>
      </c>
      <c r="C3401" s="88" t="s">
        <v>2502</v>
      </c>
      <c r="D3401" s="89">
        <v>2000</v>
      </c>
      <c r="F3401" s="98">
        <f t="shared" si="53"/>
        <v>2</v>
      </c>
      <c r="I3401" s="98">
        <v>2</v>
      </c>
    </row>
    <row r="3402" spans="1:9" ht="12.75" hidden="1" outlineLevel="4">
      <c r="A3402" s="85" t="s">
        <v>2961</v>
      </c>
      <c r="B3402" s="88" t="s">
        <v>2756</v>
      </c>
      <c r="C3402" s="88" t="s">
        <v>2757</v>
      </c>
      <c r="D3402" s="89">
        <v>500</v>
      </c>
      <c r="F3402" s="98">
        <f t="shared" si="53"/>
        <v>0.5</v>
      </c>
      <c r="I3402" s="98">
        <v>0.5</v>
      </c>
    </row>
    <row r="3403" spans="1:9" ht="12.75" hidden="1" outlineLevel="4">
      <c r="A3403" s="85" t="s">
        <v>2962</v>
      </c>
      <c r="B3403" s="88" t="s">
        <v>2510</v>
      </c>
      <c r="C3403" s="88" t="s">
        <v>2511</v>
      </c>
      <c r="D3403" s="89">
        <v>279</v>
      </c>
      <c r="F3403" s="98">
        <f t="shared" si="53"/>
        <v>0.279</v>
      </c>
      <c r="I3403" s="98">
        <v>0.279</v>
      </c>
    </row>
    <row r="3404" spans="1:9" ht="12.75" hidden="1" outlineLevel="4">
      <c r="A3404" s="85" t="s">
        <v>2963</v>
      </c>
      <c r="B3404" s="88" t="s">
        <v>2437</v>
      </c>
      <c r="C3404" s="88" t="s">
        <v>2438</v>
      </c>
      <c r="D3404" s="89">
        <v>1773</v>
      </c>
      <c r="F3404" s="98">
        <f t="shared" si="53"/>
        <v>1.773</v>
      </c>
      <c r="I3404" s="98">
        <v>1.773</v>
      </c>
    </row>
    <row r="3405" spans="1:9" ht="12.75" hidden="1" outlineLevel="4">
      <c r="A3405" s="85" t="s">
        <v>2964</v>
      </c>
      <c r="B3405" s="88" t="s">
        <v>4699</v>
      </c>
      <c r="C3405" s="88" t="s">
        <v>4700</v>
      </c>
      <c r="D3405" s="89">
        <v>634</v>
      </c>
      <c r="F3405" s="98">
        <f t="shared" si="53"/>
        <v>0.634</v>
      </c>
      <c r="I3405" s="98">
        <v>0.634</v>
      </c>
    </row>
    <row r="3406" spans="1:9" ht="12.75" hidden="1" outlineLevel="4">
      <c r="A3406" s="85" t="s">
        <v>2965</v>
      </c>
      <c r="B3406" s="88" t="s">
        <v>2483</v>
      </c>
      <c r="C3406" s="88" t="s">
        <v>2484</v>
      </c>
      <c r="D3406" s="89">
        <v>106759</v>
      </c>
      <c r="F3406" s="98">
        <f t="shared" si="53"/>
        <v>106.759</v>
      </c>
      <c r="I3406" s="98">
        <v>106.759</v>
      </c>
    </row>
    <row r="3407" spans="1:9" ht="12.75" hidden="1" outlineLevel="4">
      <c r="A3407" s="85" t="s">
        <v>2966</v>
      </c>
      <c r="B3407" s="88" t="s">
        <v>2486</v>
      </c>
      <c r="C3407" s="88" t="s">
        <v>2487</v>
      </c>
      <c r="D3407" s="89">
        <v>21566</v>
      </c>
      <c r="F3407" s="98">
        <f t="shared" si="53"/>
        <v>21.566</v>
      </c>
      <c r="I3407" s="98">
        <v>21.566</v>
      </c>
    </row>
    <row r="3408" spans="1:9" ht="12.75" hidden="1" outlineLevel="4">
      <c r="A3408" s="85" t="s">
        <v>2967</v>
      </c>
      <c r="B3408" s="88" t="s">
        <v>2413</v>
      </c>
      <c r="C3408" s="88" t="s">
        <v>2414</v>
      </c>
      <c r="D3408" s="89">
        <v>-496</v>
      </c>
      <c r="F3408" s="98">
        <f t="shared" si="53"/>
        <v>-0.496</v>
      </c>
      <c r="I3408" s="98">
        <v>-0.496</v>
      </c>
    </row>
    <row r="3409" spans="1:9" ht="12.75" hidden="1" outlineLevel="4">
      <c r="A3409" s="85" t="s">
        <v>2968</v>
      </c>
      <c r="B3409" s="88" t="s">
        <v>3159</v>
      </c>
      <c r="C3409" s="88" t="s">
        <v>3160</v>
      </c>
      <c r="D3409" s="89">
        <v>127226</v>
      </c>
      <c r="F3409" s="98">
        <f t="shared" si="53"/>
        <v>127.226</v>
      </c>
      <c r="I3409" s="98">
        <v>127.226</v>
      </c>
    </row>
    <row r="3410" spans="1:9" ht="12.75" hidden="1" outlineLevel="4">
      <c r="A3410" s="85" t="s">
        <v>2969</v>
      </c>
      <c r="B3410" s="88" t="s">
        <v>5116</v>
      </c>
      <c r="C3410" s="88" t="s">
        <v>5117</v>
      </c>
      <c r="D3410" s="89">
        <v>1000</v>
      </c>
      <c r="F3410" s="98">
        <f t="shared" si="53"/>
        <v>1</v>
      </c>
      <c r="I3410" s="98">
        <v>1</v>
      </c>
    </row>
    <row r="3411" spans="1:9" ht="12.75" hidden="1" outlineLevel="4">
      <c r="A3411" s="85" t="s">
        <v>2970</v>
      </c>
      <c r="B3411" s="88" t="s">
        <v>2813</v>
      </c>
      <c r="C3411" s="88" t="s">
        <v>2814</v>
      </c>
      <c r="D3411" s="89">
        <v>2250</v>
      </c>
      <c r="F3411" s="98">
        <f t="shared" si="53"/>
        <v>2.25</v>
      </c>
      <c r="I3411" s="98">
        <v>2.25</v>
      </c>
    </row>
    <row r="3412" spans="1:9" ht="12.75" hidden="1" outlineLevel="4">
      <c r="A3412" s="85" t="s">
        <v>2971</v>
      </c>
      <c r="B3412" s="88" t="s">
        <v>2428</v>
      </c>
      <c r="C3412" s="88" t="s">
        <v>2429</v>
      </c>
      <c r="D3412" s="89">
        <v>12000</v>
      </c>
      <c r="F3412" s="98">
        <f t="shared" si="53"/>
        <v>12</v>
      </c>
      <c r="I3412" s="98">
        <v>12</v>
      </c>
    </row>
    <row r="3413" spans="1:9" ht="12.75" hidden="1" outlineLevel="4">
      <c r="A3413" s="85" t="s">
        <v>2972</v>
      </c>
      <c r="B3413" s="88" t="s">
        <v>2440</v>
      </c>
      <c r="C3413" s="88" t="s">
        <v>2441</v>
      </c>
      <c r="D3413" s="89">
        <v>2985</v>
      </c>
      <c r="F3413" s="98">
        <f t="shared" si="53"/>
        <v>2.985</v>
      </c>
      <c r="I3413" s="98">
        <v>2.985</v>
      </c>
    </row>
    <row r="3414" spans="1:9" ht="12.75" hidden="1" outlineLevel="4">
      <c r="A3414" s="85" t="s">
        <v>2973</v>
      </c>
      <c r="B3414" s="88" t="s">
        <v>4693</v>
      </c>
      <c r="C3414" s="88" t="s">
        <v>4694</v>
      </c>
      <c r="D3414" s="89">
        <v>18980</v>
      </c>
      <c r="F3414" s="98">
        <f t="shared" si="53"/>
        <v>18.98</v>
      </c>
      <c r="I3414" s="98">
        <v>18.98</v>
      </c>
    </row>
    <row r="3415" spans="1:9" ht="12.75" hidden="1" outlineLevel="4">
      <c r="A3415" s="85" t="s">
        <v>2974</v>
      </c>
      <c r="B3415" s="88" t="s">
        <v>2528</v>
      </c>
      <c r="C3415" s="88" t="s">
        <v>2529</v>
      </c>
      <c r="D3415" s="89">
        <v>-334848</v>
      </c>
      <c r="F3415" s="98">
        <f t="shared" si="53"/>
        <v>-334.848</v>
      </c>
      <c r="I3415" s="98">
        <v>-334.848</v>
      </c>
    </row>
    <row r="3416" spans="1:9" ht="12.75" hidden="1" outlineLevel="3" collapsed="1">
      <c r="A3416" s="85" t="s">
        <v>2398</v>
      </c>
      <c r="B3416" s="90" t="s">
        <v>2975</v>
      </c>
      <c r="C3416" s="90" t="s">
        <v>2976</v>
      </c>
      <c r="D3416" s="91">
        <v>48756</v>
      </c>
      <c r="F3416" s="98">
        <f t="shared" si="53"/>
        <v>48.756</v>
      </c>
      <c r="I3416" s="98">
        <v>48.756</v>
      </c>
    </row>
    <row r="3417" spans="1:9" ht="12.75" outlineLevel="2" collapsed="1">
      <c r="A3417" s="85" t="s">
        <v>2401</v>
      </c>
      <c r="B3417" s="90" t="s">
        <v>2977</v>
      </c>
      <c r="C3417" s="90" t="s">
        <v>2381</v>
      </c>
      <c r="D3417" s="91">
        <v>-1025110</v>
      </c>
      <c r="F3417" s="98">
        <f t="shared" si="53"/>
        <v>-1025.11</v>
      </c>
      <c r="I3417" s="98">
        <v>-1025.11</v>
      </c>
    </row>
    <row r="3418" spans="1:9" ht="12.75" hidden="1" outlineLevel="4">
      <c r="A3418" s="85" t="s">
        <v>2978</v>
      </c>
      <c r="B3418" s="88" t="s">
        <v>2483</v>
      </c>
      <c r="C3418" s="88" t="s">
        <v>2484</v>
      </c>
      <c r="D3418" s="89">
        <v>444677</v>
      </c>
      <c r="F3418" s="98">
        <f t="shared" si="53"/>
        <v>444.677</v>
      </c>
      <c r="I3418" s="98">
        <v>444.677</v>
      </c>
    </row>
    <row r="3419" spans="1:9" ht="12.75" hidden="1" outlineLevel="4">
      <c r="A3419" s="85" t="s">
        <v>2979</v>
      </c>
      <c r="B3419" s="88" t="s">
        <v>6159</v>
      </c>
      <c r="C3419" s="88" t="s">
        <v>6160</v>
      </c>
      <c r="D3419" s="89">
        <v>16400</v>
      </c>
      <c r="F3419" s="98">
        <f t="shared" si="53"/>
        <v>16.4</v>
      </c>
      <c r="I3419" s="98">
        <v>16.4</v>
      </c>
    </row>
    <row r="3420" spans="1:9" ht="12.75" hidden="1" outlineLevel="4">
      <c r="A3420" s="85" t="s">
        <v>2980</v>
      </c>
      <c r="B3420" s="88" t="s">
        <v>777</v>
      </c>
      <c r="C3420" s="88" t="s">
        <v>778</v>
      </c>
      <c r="D3420" s="89">
        <v>100000</v>
      </c>
      <c r="F3420" s="98">
        <f t="shared" si="53"/>
        <v>100</v>
      </c>
      <c r="I3420" s="98">
        <v>100</v>
      </c>
    </row>
    <row r="3421" spans="1:9" ht="12.75" hidden="1" outlineLevel="4">
      <c r="A3421" s="85" t="s">
        <v>2981</v>
      </c>
      <c r="B3421" s="88" t="s">
        <v>2486</v>
      </c>
      <c r="C3421" s="88" t="s">
        <v>2487</v>
      </c>
      <c r="D3421" s="89">
        <v>82386</v>
      </c>
      <c r="F3421" s="98">
        <f t="shared" si="53"/>
        <v>82.386</v>
      </c>
      <c r="I3421" s="98">
        <v>82.386</v>
      </c>
    </row>
    <row r="3422" spans="1:9" ht="12.75" hidden="1" outlineLevel="4">
      <c r="A3422" s="85" t="s">
        <v>2982</v>
      </c>
      <c r="B3422" s="88" t="s">
        <v>2413</v>
      </c>
      <c r="C3422" s="88" t="s">
        <v>2414</v>
      </c>
      <c r="D3422" s="89">
        <v>-1787</v>
      </c>
      <c r="F3422" s="98">
        <f t="shared" si="53"/>
        <v>-1.787</v>
      </c>
      <c r="I3422" s="98">
        <v>-1.787</v>
      </c>
    </row>
    <row r="3423" spans="1:9" ht="12.75" hidden="1" outlineLevel="4">
      <c r="A3423" s="85" t="s">
        <v>2983</v>
      </c>
      <c r="B3423" s="88" t="s">
        <v>2984</v>
      </c>
      <c r="C3423" s="88" t="s">
        <v>2985</v>
      </c>
      <c r="D3423" s="89">
        <v>94000</v>
      </c>
      <c r="F3423" s="98">
        <f t="shared" si="53"/>
        <v>94</v>
      </c>
      <c r="I3423" s="98">
        <v>94</v>
      </c>
    </row>
    <row r="3424" spans="1:9" ht="12.75" hidden="1" outlineLevel="4">
      <c r="A3424" s="85" t="s">
        <v>2986</v>
      </c>
      <c r="B3424" s="88" t="s">
        <v>2987</v>
      </c>
      <c r="C3424" s="88" t="s">
        <v>2988</v>
      </c>
      <c r="D3424" s="89">
        <v>20802</v>
      </c>
      <c r="F3424" s="98">
        <f t="shared" si="53"/>
        <v>20.802</v>
      </c>
      <c r="I3424" s="98">
        <v>20.802</v>
      </c>
    </row>
    <row r="3425" spans="1:9" ht="12.75" hidden="1" outlineLevel="4">
      <c r="A3425" s="85" t="s">
        <v>2989</v>
      </c>
      <c r="B3425" s="88" t="s">
        <v>3159</v>
      </c>
      <c r="C3425" s="88" t="s">
        <v>3160</v>
      </c>
      <c r="D3425" s="89">
        <v>226615</v>
      </c>
      <c r="F3425" s="98">
        <f t="shared" si="53"/>
        <v>226.615</v>
      </c>
      <c r="I3425" s="98">
        <v>226.615</v>
      </c>
    </row>
    <row r="3426" spans="1:9" ht="12.75" hidden="1" outlineLevel="4">
      <c r="A3426" s="85" t="s">
        <v>2990</v>
      </c>
      <c r="B3426" s="88" t="s">
        <v>2416</v>
      </c>
      <c r="C3426" s="88" t="s">
        <v>2417</v>
      </c>
      <c r="D3426" s="89">
        <v>1650</v>
      </c>
      <c r="F3426" s="98">
        <f t="shared" si="53"/>
        <v>1.65</v>
      </c>
      <c r="I3426" s="98">
        <v>1.65</v>
      </c>
    </row>
    <row r="3427" spans="1:9" ht="12.75" hidden="1" outlineLevel="4">
      <c r="A3427" s="85" t="s">
        <v>2991</v>
      </c>
      <c r="B3427" s="88" t="s">
        <v>2575</v>
      </c>
      <c r="C3427" s="88" t="s">
        <v>2576</v>
      </c>
      <c r="D3427" s="89">
        <v>257464</v>
      </c>
      <c r="F3427" s="98">
        <f t="shared" si="53"/>
        <v>257.464</v>
      </c>
      <c r="I3427" s="98">
        <v>257.464</v>
      </c>
    </row>
    <row r="3428" spans="1:9" ht="12.75" hidden="1" outlineLevel="4">
      <c r="A3428" s="85" t="s">
        <v>2992</v>
      </c>
      <c r="B3428" s="88" t="s">
        <v>2422</v>
      </c>
      <c r="C3428" s="88" t="s">
        <v>2423</v>
      </c>
      <c r="D3428" s="89">
        <v>880</v>
      </c>
      <c r="F3428" s="98">
        <f t="shared" si="53"/>
        <v>0.88</v>
      </c>
      <c r="I3428" s="98">
        <v>0.88</v>
      </c>
    </row>
    <row r="3429" spans="1:9" ht="12.75" hidden="1" outlineLevel="4">
      <c r="A3429" s="85" t="s">
        <v>2993</v>
      </c>
      <c r="B3429" s="88" t="s">
        <v>2534</v>
      </c>
      <c r="C3429" s="88" t="s">
        <v>2535</v>
      </c>
      <c r="D3429" s="89">
        <v>644132</v>
      </c>
      <c r="F3429" s="98">
        <f t="shared" si="53"/>
        <v>644.132</v>
      </c>
      <c r="I3429" s="98">
        <v>644.132</v>
      </c>
    </row>
    <row r="3430" spans="1:9" ht="12.75" hidden="1" outlineLevel="4">
      <c r="A3430" s="85" t="s">
        <v>2994</v>
      </c>
      <c r="B3430" s="88" t="s">
        <v>2504</v>
      </c>
      <c r="C3430" s="88" t="s">
        <v>2505</v>
      </c>
      <c r="D3430" s="89">
        <v>3300</v>
      </c>
      <c r="F3430" s="98">
        <f t="shared" si="53"/>
        <v>3.3</v>
      </c>
      <c r="I3430" s="98">
        <v>3.3</v>
      </c>
    </row>
    <row r="3431" spans="1:9" ht="12.75" hidden="1" outlineLevel="4">
      <c r="A3431" s="85" t="s">
        <v>2995</v>
      </c>
      <c r="B3431" s="88" t="s">
        <v>2759</v>
      </c>
      <c r="C3431" s="88" t="s">
        <v>2760</v>
      </c>
      <c r="D3431" s="89">
        <v>330</v>
      </c>
      <c r="F3431" s="98">
        <f t="shared" si="53"/>
        <v>0.33</v>
      </c>
      <c r="I3431" s="98">
        <v>0.33</v>
      </c>
    </row>
    <row r="3432" spans="1:9" ht="12.75" hidden="1" outlineLevel="4">
      <c r="A3432" s="85" t="s">
        <v>2996</v>
      </c>
      <c r="B3432" s="88" t="s">
        <v>2507</v>
      </c>
      <c r="C3432" s="88" t="s">
        <v>2508</v>
      </c>
      <c r="D3432" s="89">
        <v>189</v>
      </c>
      <c r="F3432" s="98">
        <f t="shared" si="53"/>
        <v>0.189</v>
      </c>
      <c r="I3432" s="98">
        <v>0.189</v>
      </c>
    </row>
    <row r="3433" spans="1:9" ht="12.75" hidden="1" outlineLevel="4">
      <c r="A3433" s="85" t="s">
        <v>2997</v>
      </c>
      <c r="B3433" s="88" t="s">
        <v>2510</v>
      </c>
      <c r="C3433" s="88" t="s">
        <v>2511</v>
      </c>
      <c r="D3433" s="89">
        <v>1031</v>
      </c>
      <c r="F3433" s="98">
        <f t="shared" si="53"/>
        <v>1.031</v>
      </c>
      <c r="I3433" s="98">
        <v>1.031</v>
      </c>
    </row>
    <row r="3434" spans="1:9" ht="12.75" hidden="1" outlineLevel="4">
      <c r="A3434" s="85" t="s">
        <v>2998</v>
      </c>
      <c r="B3434" s="88" t="s">
        <v>2516</v>
      </c>
      <c r="C3434" s="88" t="s">
        <v>2517</v>
      </c>
      <c r="D3434" s="89">
        <v>154</v>
      </c>
      <c r="F3434" s="98">
        <f t="shared" si="53"/>
        <v>0.154</v>
      </c>
      <c r="I3434" s="98">
        <v>0.154</v>
      </c>
    </row>
    <row r="3435" spans="1:9" ht="12.75" hidden="1" outlineLevel="4">
      <c r="A3435" s="85" t="s">
        <v>2999</v>
      </c>
      <c r="B3435" s="88" t="s">
        <v>2437</v>
      </c>
      <c r="C3435" s="88" t="s">
        <v>2438</v>
      </c>
      <c r="D3435" s="89">
        <v>4610</v>
      </c>
      <c r="F3435" s="98">
        <f t="shared" si="53"/>
        <v>4.61</v>
      </c>
      <c r="I3435" s="98">
        <v>4.61</v>
      </c>
    </row>
    <row r="3436" spans="1:9" ht="12.75" hidden="1" outlineLevel="4">
      <c r="A3436" s="85" t="s">
        <v>3000</v>
      </c>
      <c r="B3436" s="88" t="s">
        <v>2519</v>
      </c>
      <c r="C3436" s="88" t="s">
        <v>2520</v>
      </c>
      <c r="D3436" s="89">
        <v>14002</v>
      </c>
      <c r="F3436" s="98">
        <f t="shared" si="53"/>
        <v>14.002</v>
      </c>
      <c r="I3436" s="98">
        <v>14.002</v>
      </c>
    </row>
    <row r="3437" spans="1:9" ht="12.75" hidden="1" outlineLevel="4">
      <c r="A3437" s="85" t="s">
        <v>3001</v>
      </c>
      <c r="B3437" s="88" t="s">
        <v>2522</v>
      </c>
      <c r="C3437" s="88" t="s">
        <v>2523</v>
      </c>
      <c r="D3437" s="89">
        <v>6</v>
      </c>
      <c r="F3437" s="98">
        <f t="shared" si="53"/>
        <v>0.006</v>
      </c>
      <c r="I3437" s="98">
        <v>0.006</v>
      </c>
    </row>
    <row r="3438" spans="1:9" ht="12.75" hidden="1" outlineLevel="4">
      <c r="A3438" s="85" t="s">
        <v>3002</v>
      </c>
      <c r="B3438" s="88" t="s">
        <v>3003</v>
      </c>
      <c r="C3438" s="88" t="s">
        <v>3004</v>
      </c>
      <c r="D3438" s="89">
        <v>-82900</v>
      </c>
      <c r="F3438" s="98">
        <f t="shared" si="53"/>
        <v>-82.9</v>
      </c>
      <c r="I3438" s="98">
        <v>-82.9</v>
      </c>
    </row>
    <row r="3439" spans="1:9" ht="12.75" hidden="1" outlineLevel="4">
      <c r="A3439" s="85" t="s">
        <v>3005</v>
      </c>
      <c r="B3439" s="88" t="s">
        <v>366</v>
      </c>
      <c r="C3439" s="88" t="s">
        <v>3093</v>
      </c>
      <c r="D3439" s="89">
        <v>-110</v>
      </c>
      <c r="F3439" s="98">
        <f t="shared" si="53"/>
        <v>-0.11</v>
      </c>
      <c r="I3439" s="98">
        <v>-0.11</v>
      </c>
    </row>
    <row r="3440" spans="1:9" ht="12.75" hidden="1" outlineLevel="4">
      <c r="A3440" s="85" t="s">
        <v>3006</v>
      </c>
      <c r="B3440" s="88" t="s">
        <v>3007</v>
      </c>
      <c r="C3440" s="88" t="s">
        <v>3008</v>
      </c>
      <c r="D3440" s="89">
        <v>-50000</v>
      </c>
      <c r="F3440" s="98">
        <f t="shared" si="53"/>
        <v>-50</v>
      </c>
      <c r="I3440" s="98">
        <v>-50</v>
      </c>
    </row>
    <row r="3441" spans="1:9" ht="12.75" hidden="1" outlineLevel="4">
      <c r="A3441" s="85" t="s">
        <v>3009</v>
      </c>
      <c r="B3441" s="88" t="s">
        <v>3010</v>
      </c>
      <c r="C3441" s="88" t="s">
        <v>3011</v>
      </c>
      <c r="D3441" s="89">
        <v>-50000</v>
      </c>
      <c r="F3441" s="98">
        <f t="shared" si="53"/>
        <v>-50</v>
      </c>
      <c r="I3441" s="98">
        <v>-50</v>
      </c>
    </row>
    <row r="3442" spans="1:9" ht="12.75" hidden="1" outlineLevel="4">
      <c r="A3442" s="85" t="s">
        <v>3012</v>
      </c>
      <c r="B3442" s="88" t="s">
        <v>3013</v>
      </c>
      <c r="C3442" s="88" t="s">
        <v>3014</v>
      </c>
      <c r="D3442" s="89">
        <v>-7476</v>
      </c>
      <c r="F3442" s="98">
        <f t="shared" si="53"/>
        <v>-7.476</v>
      </c>
      <c r="I3442" s="98">
        <v>-7.476</v>
      </c>
    </row>
    <row r="3443" spans="1:9" ht="12.75" hidden="1" outlineLevel="4">
      <c r="A3443" s="85" t="s">
        <v>3015</v>
      </c>
      <c r="B3443" s="88" t="s">
        <v>3016</v>
      </c>
      <c r="C3443" s="88" t="s">
        <v>3017</v>
      </c>
      <c r="D3443" s="89">
        <v>-473000</v>
      </c>
      <c r="F3443" s="98">
        <f t="shared" si="53"/>
        <v>-473</v>
      </c>
      <c r="I3443" s="98">
        <v>-473</v>
      </c>
    </row>
    <row r="3444" spans="1:9" ht="12.75" hidden="1" outlineLevel="4">
      <c r="A3444" s="85" t="s">
        <v>3018</v>
      </c>
      <c r="B3444" s="88" t="s">
        <v>5089</v>
      </c>
      <c r="C3444" s="88" t="s">
        <v>5090</v>
      </c>
      <c r="D3444" s="89">
        <v>44200</v>
      </c>
      <c r="F3444" s="98">
        <f t="shared" si="53"/>
        <v>44.2</v>
      </c>
      <c r="I3444" s="98">
        <v>44.2</v>
      </c>
    </row>
    <row r="3445" spans="1:9" ht="12.75" hidden="1" outlineLevel="4">
      <c r="A3445" s="85" t="s">
        <v>3019</v>
      </c>
      <c r="B3445" s="88" t="s">
        <v>318</v>
      </c>
      <c r="C3445" s="88" t="s">
        <v>319</v>
      </c>
      <c r="D3445" s="89">
        <v>408</v>
      </c>
      <c r="F3445" s="98">
        <f t="shared" si="53"/>
        <v>0.408</v>
      </c>
      <c r="I3445" s="98">
        <v>0.408</v>
      </c>
    </row>
    <row r="3446" spans="1:9" ht="12.75" hidden="1" outlineLevel="4">
      <c r="A3446" s="85" t="s">
        <v>3020</v>
      </c>
      <c r="B3446" s="88" t="s">
        <v>2404</v>
      </c>
      <c r="C3446" s="88" t="s">
        <v>2405</v>
      </c>
      <c r="D3446" s="89">
        <v>36691</v>
      </c>
      <c r="F3446" s="98">
        <f t="shared" si="53"/>
        <v>36.691</v>
      </c>
      <c r="I3446" s="98">
        <v>36.691</v>
      </c>
    </row>
    <row r="3447" spans="1:9" ht="12.75" hidden="1" outlineLevel="4">
      <c r="A3447" s="85" t="s">
        <v>3021</v>
      </c>
      <c r="B3447" s="88" t="s">
        <v>2410</v>
      </c>
      <c r="C3447" s="88" t="s">
        <v>2411</v>
      </c>
      <c r="D3447" s="89">
        <v>479</v>
      </c>
      <c r="F3447" s="98">
        <f t="shared" si="53"/>
        <v>0.479</v>
      </c>
      <c r="I3447" s="98">
        <v>0.479</v>
      </c>
    </row>
    <row r="3448" spans="1:9" ht="12.75" hidden="1" outlineLevel="4">
      <c r="A3448" s="85" t="s">
        <v>3022</v>
      </c>
      <c r="B3448" s="88" t="s">
        <v>3156</v>
      </c>
      <c r="C3448" s="88" t="s">
        <v>3157</v>
      </c>
      <c r="D3448" s="89">
        <v>37953</v>
      </c>
      <c r="F3448" s="98">
        <f t="shared" si="53"/>
        <v>37.953</v>
      </c>
      <c r="I3448" s="98">
        <v>37.953</v>
      </c>
    </row>
    <row r="3449" spans="1:9" ht="12.75" hidden="1" outlineLevel="4">
      <c r="A3449" s="85" t="s">
        <v>3023</v>
      </c>
      <c r="B3449" s="88" t="s">
        <v>3653</v>
      </c>
      <c r="C3449" s="88" t="s">
        <v>3654</v>
      </c>
      <c r="D3449" s="89">
        <v>2200</v>
      </c>
      <c r="F3449" s="98">
        <f t="shared" si="53"/>
        <v>2.2</v>
      </c>
      <c r="I3449" s="98">
        <v>2.2</v>
      </c>
    </row>
    <row r="3450" spans="1:9" ht="12.75" hidden="1" outlineLevel="4">
      <c r="A3450" s="85" t="s">
        <v>3024</v>
      </c>
      <c r="B3450" s="88" t="s">
        <v>5116</v>
      </c>
      <c r="C3450" s="88" t="s">
        <v>5117</v>
      </c>
      <c r="D3450" s="89">
        <v>23101</v>
      </c>
      <c r="F3450" s="98">
        <f t="shared" si="53"/>
        <v>23.101</v>
      </c>
      <c r="I3450" s="98">
        <v>23.101</v>
      </c>
    </row>
    <row r="3451" spans="1:9" ht="12.75" hidden="1" outlineLevel="4">
      <c r="A3451" s="85" t="s">
        <v>3025</v>
      </c>
      <c r="B3451" s="88" t="s">
        <v>2813</v>
      </c>
      <c r="C3451" s="88" t="s">
        <v>2814</v>
      </c>
      <c r="D3451" s="89">
        <v>5149</v>
      </c>
      <c r="F3451" s="98">
        <f t="shared" si="53"/>
        <v>5.149</v>
      </c>
      <c r="I3451" s="98">
        <v>5.149</v>
      </c>
    </row>
    <row r="3452" spans="1:9" ht="12.75" hidden="1" outlineLevel="4">
      <c r="A3452" s="85" t="s">
        <v>3026</v>
      </c>
      <c r="B3452" s="88" t="s">
        <v>3027</v>
      </c>
      <c r="C3452" s="88" t="s">
        <v>3028</v>
      </c>
      <c r="D3452" s="89">
        <v>123746</v>
      </c>
      <c r="F3452" s="98">
        <f t="shared" si="53"/>
        <v>123.746</v>
      </c>
      <c r="I3452" s="98">
        <v>123.746</v>
      </c>
    </row>
    <row r="3453" spans="1:9" ht="12.75" hidden="1" outlineLevel="4">
      <c r="A3453" s="85" t="s">
        <v>3029</v>
      </c>
      <c r="B3453" s="88" t="s">
        <v>2434</v>
      </c>
      <c r="C3453" s="88" t="s">
        <v>2435</v>
      </c>
      <c r="D3453" s="89">
        <v>406</v>
      </c>
      <c r="F3453" s="98">
        <f t="shared" si="53"/>
        <v>0.406</v>
      </c>
      <c r="I3453" s="98">
        <v>0.406</v>
      </c>
    </row>
    <row r="3454" spans="1:9" ht="12.75" hidden="1" outlineLevel="4">
      <c r="A3454" s="85" t="s">
        <v>5168</v>
      </c>
      <c r="B3454" s="88" t="s">
        <v>2440</v>
      </c>
      <c r="C3454" s="88" t="s">
        <v>2441</v>
      </c>
      <c r="D3454" s="89">
        <v>7761</v>
      </c>
      <c r="F3454" s="98">
        <f t="shared" si="53"/>
        <v>7.761</v>
      </c>
      <c r="I3454" s="98">
        <v>7.761</v>
      </c>
    </row>
    <row r="3455" spans="1:9" ht="12.75" hidden="1" outlineLevel="4">
      <c r="A3455" s="85" t="s">
        <v>5169</v>
      </c>
      <c r="B3455" s="88" t="s">
        <v>2443</v>
      </c>
      <c r="C3455" s="88" t="s">
        <v>4691</v>
      </c>
      <c r="D3455" s="89">
        <v>726</v>
      </c>
      <c r="F3455" s="98">
        <f t="shared" si="53"/>
        <v>0.726</v>
      </c>
      <c r="I3455" s="98">
        <v>0.726</v>
      </c>
    </row>
    <row r="3456" spans="1:9" ht="12.75" hidden="1" outlineLevel="4">
      <c r="A3456" s="85" t="s">
        <v>5170</v>
      </c>
      <c r="B3456" s="88" t="s">
        <v>4693</v>
      </c>
      <c r="C3456" s="88" t="s">
        <v>4694</v>
      </c>
      <c r="D3456" s="89">
        <v>53548</v>
      </c>
      <c r="F3456" s="98">
        <f t="shared" si="53"/>
        <v>53.548</v>
      </c>
      <c r="I3456" s="98">
        <v>53.548</v>
      </c>
    </row>
    <row r="3457" spans="1:9" ht="12.75" hidden="1" outlineLevel="4">
      <c r="A3457" s="85" t="s">
        <v>5171</v>
      </c>
      <c r="B3457" s="88" t="s">
        <v>2525</v>
      </c>
      <c r="C3457" s="88" t="s">
        <v>2526</v>
      </c>
      <c r="D3457" s="89">
        <v>2318</v>
      </c>
      <c r="F3457" s="98">
        <f t="shared" si="53"/>
        <v>2.318</v>
      </c>
      <c r="I3457" s="98">
        <v>2.318</v>
      </c>
    </row>
    <row r="3458" spans="1:9" ht="12.75" hidden="1" outlineLevel="4">
      <c r="A3458" s="85" t="s">
        <v>5172</v>
      </c>
      <c r="B3458" s="88" t="s">
        <v>4699</v>
      </c>
      <c r="C3458" s="88" t="s">
        <v>4700</v>
      </c>
      <c r="D3458" s="89">
        <v>1649</v>
      </c>
      <c r="F3458" s="98">
        <f t="shared" si="53"/>
        <v>1.649</v>
      </c>
      <c r="I3458" s="98">
        <v>1.649</v>
      </c>
    </row>
    <row r="3459" spans="1:9" ht="12.75" hidden="1" outlineLevel="4">
      <c r="A3459" s="85" t="s">
        <v>5173</v>
      </c>
      <c r="B3459" s="88" t="s">
        <v>2562</v>
      </c>
      <c r="C3459" s="88" t="s">
        <v>2563</v>
      </c>
      <c r="D3459" s="89">
        <v>598</v>
      </c>
      <c r="F3459" s="98">
        <f t="shared" si="53"/>
        <v>0.598</v>
      </c>
      <c r="I3459" s="98">
        <v>0.598</v>
      </c>
    </row>
    <row r="3460" spans="1:9" ht="12.75" hidden="1" outlineLevel="4">
      <c r="A3460" s="85" t="s">
        <v>5174</v>
      </c>
      <c r="B3460" s="88" t="s">
        <v>3348</v>
      </c>
      <c r="C3460" s="88" t="s">
        <v>3349</v>
      </c>
      <c r="D3460" s="89">
        <v>10660</v>
      </c>
      <c r="F3460" s="98">
        <f t="shared" si="53"/>
        <v>10.66</v>
      </c>
      <c r="I3460" s="98">
        <v>10.66</v>
      </c>
    </row>
    <row r="3461" spans="1:9" ht="12.75" hidden="1" outlineLevel="4">
      <c r="A3461" s="85" t="s">
        <v>5175</v>
      </c>
      <c r="B3461" s="88" t="s">
        <v>5176</v>
      </c>
      <c r="C3461" s="88" t="s">
        <v>5177</v>
      </c>
      <c r="D3461" s="89">
        <v>-17502</v>
      </c>
      <c r="F3461" s="98">
        <f t="shared" si="53"/>
        <v>-17.502</v>
      </c>
      <c r="I3461" s="98">
        <v>-17.502</v>
      </c>
    </row>
    <row r="3462" spans="1:9" ht="12.75" hidden="1" outlineLevel="4">
      <c r="A3462" s="85" t="s">
        <v>5178</v>
      </c>
      <c r="B3462" s="88" t="s">
        <v>972</v>
      </c>
      <c r="C3462" s="88" t="s">
        <v>3030</v>
      </c>
      <c r="D3462" s="89">
        <v>-1569254</v>
      </c>
      <c r="F3462" s="98">
        <f aca="true" t="shared" si="54" ref="F3462:F3525">D3462/1000</f>
        <v>-1569.254</v>
      </c>
      <c r="I3462" s="98">
        <v>-1569.254</v>
      </c>
    </row>
    <row r="3463" spans="1:9" ht="12.75" hidden="1" outlineLevel="4">
      <c r="A3463" s="85" t="s">
        <v>3031</v>
      </c>
      <c r="B3463" s="88" t="s">
        <v>3032</v>
      </c>
      <c r="C3463" s="88" t="s">
        <v>3033</v>
      </c>
      <c r="D3463" s="89">
        <v>-40508</v>
      </c>
      <c r="F3463" s="98">
        <f t="shared" si="54"/>
        <v>-40.508</v>
      </c>
      <c r="I3463" s="98">
        <v>-40.508</v>
      </c>
    </row>
    <row r="3464" spans="1:9" ht="12.75" hidden="1" outlineLevel="4">
      <c r="A3464" s="85" t="s">
        <v>3034</v>
      </c>
      <c r="B3464" s="88" t="s">
        <v>3035</v>
      </c>
      <c r="C3464" s="88" t="s">
        <v>3036</v>
      </c>
      <c r="D3464" s="89">
        <v>-137118</v>
      </c>
      <c r="F3464" s="98">
        <f t="shared" si="54"/>
        <v>-137.118</v>
      </c>
      <c r="I3464" s="98">
        <v>-137.118</v>
      </c>
    </row>
    <row r="3465" spans="1:9" ht="12.75" hidden="1" outlineLevel="3" collapsed="1">
      <c r="A3465" s="85" t="s">
        <v>2398</v>
      </c>
      <c r="B3465" s="90" t="s">
        <v>3037</v>
      </c>
      <c r="C3465" s="90" t="s">
        <v>3038</v>
      </c>
      <c r="D3465" s="91">
        <v>-165434</v>
      </c>
      <c r="F3465" s="98">
        <f t="shared" si="54"/>
        <v>-165.434</v>
      </c>
      <c r="I3465" s="98">
        <v>-165.434</v>
      </c>
    </row>
    <row r="3466" spans="1:9" ht="12.75" outlineLevel="2" collapsed="1">
      <c r="A3466" s="85" t="s">
        <v>2401</v>
      </c>
      <c r="B3466" s="90" t="s">
        <v>3039</v>
      </c>
      <c r="C3466" s="90" t="s">
        <v>2222</v>
      </c>
      <c r="D3466" s="91">
        <v>-165434</v>
      </c>
      <c r="F3466" s="98">
        <f t="shared" si="54"/>
        <v>-165.434</v>
      </c>
      <c r="I3466" s="98">
        <v>-165.434</v>
      </c>
    </row>
    <row r="3467" spans="1:9" ht="12.75" hidden="1" outlineLevel="4">
      <c r="A3467" s="85" t="s">
        <v>3040</v>
      </c>
      <c r="B3467" s="88" t="s">
        <v>2404</v>
      </c>
      <c r="C3467" s="88" t="s">
        <v>2405</v>
      </c>
      <c r="D3467" s="89">
        <v>1937</v>
      </c>
      <c r="F3467" s="98">
        <f t="shared" si="54"/>
        <v>1.937</v>
      </c>
      <c r="I3467" s="98">
        <v>1.937</v>
      </c>
    </row>
    <row r="3468" spans="1:9" ht="12.75" hidden="1" outlineLevel="4">
      <c r="A3468" s="85" t="s">
        <v>3041</v>
      </c>
      <c r="B3468" s="88" t="s">
        <v>2413</v>
      </c>
      <c r="C3468" s="88" t="s">
        <v>2414</v>
      </c>
      <c r="D3468" s="89">
        <v>-100</v>
      </c>
      <c r="F3468" s="98">
        <f t="shared" si="54"/>
        <v>-0.1</v>
      </c>
      <c r="I3468" s="98">
        <v>-0.1</v>
      </c>
    </row>
    <row r="3469" spans="1:9" ht="12.75" hidden="1" outlineLevel="4">
      <c r="A3469" s="85" t="s">
        <v>3042</v>
      </c>
      <c r="B3469" s="88" t="s">
        <v>3159</v>
      </c>
      <c r="C3469" s="88" t="s">
        <v>3160</v>
      </c>
      <c r="D3469" s="89">
        <v>4896</v>
      </c>
      <c r="F3469" s="98">
        <f t="shared" si="54"/>
        <v>4.896</v>
      </c>
      <c r="I3469" s="98">
        <v>4.896</v>
      </c>
    </row>
    <row r="3470" spans="1:9" ht="12.75" hidden="1" outlineLevel="4">
      <c r="A3470" s="85" t="s">
        <v>3043</v>
      </c>
      <c r="B3470" s="88" t="s">
        <v>2510</v>
      </c>
      <c r="C3470" s="88" t="s">
        <v>2511</v>
      </c>
      <c r="D3470" s="89">
        <v>361</v>
      </c>
      <c r="F3470" s="98">
        <f t="shared" si="54"/>
        <v>0.361</v>
      </c>
      <c r="I3470" s="98">
        <v>0.361</v>
      </c>
    </row>
    <row r="3471" spans="1:9" ht="12.75" hidden="1" outlineLevel="4">
      <c r="A3471" s="85" t="s">
        <v>3044</v>
      </c>
      <c r="B3471" s="88" t="s">
        <v>2434</v>
      </c>
      <c r="C3471" s="88" t="s">
        <v>2435</v>
      </c>
      <c r="D3471" s="89">
        <v>406</v>
      </c>
      <c r="F3471" s="98">
        <f t="shared" si="54"/>
        <v>0.406</v>
      </c>
      <c r="I3471" s="98">
        <v>0.406</v>
      </c>
    </row>
    <row r="3472" spans="1:9" ht="12.75" hidden="1" outlineLevel="4">
      <c r="A3472" s="85" t="s">
        <v>3045</v>
      </c>
      <c r="B3472" s="88" t="s">
        <v>2437</v>
      </c>
      <c r="C3472" s="88" t="s">
        <v>2438</v>
      </c>
      <c r="D3472" s="89">
        <v>355</v>
      </c>
      <c r="F3472" s="98">
        <f t="shared" si="54"/>
        <v>0.355</v>
      </c>
      <c r="I3472" s="98">
        <v>0.355</v>
      </c>
    </row>
    <row r="3473" spans="1:9" ht="12.75" hidden="1" outlineLevel="4">
      <c r="A3473" s="85" t="s">
        <v>3046</v>
      </c>
      <c r="B3473" s="88" t="s">
        <v>2443</v>
      </c>
      <c r="C3473" s="88" t="s">
        <v>4691</v>
      </c>
      <c r="D3473" s="89">
        <v>726</v>
      </c>
      <c r="F3473" s="98">
        <f t="shared" si="54"/>
        <v>0.726</v>
      </c>
      <c r="I3473" s="98">
        <v>0.726</v>
      </c>
    </row>
    <row r="3474" spans="1:9" ht="12.75" hidden="1" outlineLevel="4">
      <c r="A3474" s="85" t="s">
        <v>3047</v>
      </c>
      <c r="B3474" s="88" t="s">
        <v>2562</v>
      </c>
      <c r="C3474" s="88" t="s">
        <v>2563</v>
      </c>
      <c r="D3474" s="89">
        <v>6439</v>
      </c>
      <c r="F3474" s="98">
        <f t="shared" si="54"/>
        <v>6.439</v>
      </c>
      <c r="I3474" s="98">
        <v>6.439</v>
      </c>
    </row>
    <row r="3475" spans="1:9" ht="12.75" hidden="1" outlineLevel="4">
      <c r="A3475" s="85" t="s">
        <v>3048</v>
      </c>
      <c r="B3475" s="88" t="s">
        <v>3049</v>
      </c>
      <c r="C3475" s="88" t="s">
        <v>6178</v>
      </c>
      <c r="D3475" s="89">
        <v>-1300</v>
      </c>
      <c r="F3475" s="98">
        <f t="shared" si="54"/>
        <v>-1.3</v>
      </c>
      <c r="I3475" s="98">
        <v>-1.3</v>
      </c>
    </row>
    <row r="3476" spans="1:9" ht="12.75" hidden="1" outlineLevel="4">
      <c r="A3476" s="85" t="s">
        <v>3050</v>
      </c>
      <c r="B3476" s="88" t="s">
        <v>2483</v>
      </c>
      <c r="C3476" s="88" t="s">
        <v>2484</v>
      </c>
      <c r="D3476" s="89">
        <v>26276</v>
      </c>
      <c r="F3476" s="98">
        <f t="shared" si="54"/>
        <v>26.276</v>
      </c>
      <c r="I3476" s="98">
        <v>26.276</v>
      </c>
    </row>
    <row r="3477" spans="1:9" ht="12.75" hidden="1" outlineLevel="4">
      <c r="A3477" s="85" t="s">
        <v>3051</v>
      </c>
      <c r="B3477" s="88" t="s">
        <v>2486</v>
      </c>
      <c r="C3477" s="88" t="s">
        <v>2487</v>
      </c>
      <c r="D3477" s="89">
        <v>5308</v>
      </c>
      <c r="F3477" s="98">
        <f t="shared" si="54"/>
        <v>5.308</v>
      </c>
      <c r="I3477" s="98">
        <v>5.308</v>
      </c>
    </row>
    <row r="3478" spans="1:9" ht="12.75" hidden="1" outlineLevel="4">
      <c r="A3478" s="85" t="s">
        <v>3052</v>
      </c>
      <c r="B3478" s="88" t="s">
        <v>2534</v>
      </c>
      <c r="C3478" s="88" t="s">
        <v>2535</v>
      </c>
      <c r="D3478" s="89">
        <v>3500</v>
      </c>
      <c r="F3478" s="98">
        <f t="shared" si="54"/>
        <v>3.5</v>
      </c>
      <c r="I3478" s="98">
        <v>3.5</v>
      </c>
    </row>
    <row r="3479" spans="1:9" ht="12.75" hidden="1" outlineLevel="4">
      <c r="A3479" s="85" t="s">
        <v>3053</v>
      </c>
      <c r="B3479" s="88" t="s">
        <v>2507</v>
      </c>
      <c r="C3479" s="88" t="s">
        <v>2508</v>
      </c>
      <c r="D3479" s="89">
        <v>189</v>
      </c>
      <c r="F3479" s="98">
        <f t="shared" si="54"/>
        <v>0.189</v>
      </c>
      <c r="I3479" s="98">
        <v>0.189</v>
      </c>
    </row>
    <row r="3480" spans="1:9" ht="12.75" hidden="1" outlineLevel="4">
      <c r="A3480" s="85" t="s">
        <v>3054</v>
      </c>
      <c r="B3480" s="88" t="s">
        <v>2516</v>
      </c>
      <c r="C3480" s="88" t="s">
        <v>2517</v>
      </c>
      <c r="D3480" s="89">
        <v>154</v>
      </c>
      <c r="F3480" s="98">
        <f t="shared" si="54"/>
        <v>0.154</v>
      </c>
      <c r="I3480" s="98">
        <v>0.154</v>
      </c>
    </row>
    <row r="3481" spans="1:9" ht="12.75" hidden="1" outlineLevel="4">
      <c r="A3481" s="85" t="s">
        <v>3055</v>
      </c>
      <c r="B3481" s="88" t="s">
        <v>2440</v>
      </c>
      <c r="C3481" s="88" t="s">
        <v>2441</v>
      </c>
      <c r="D3481" s="89">
        <v>598</v>
      </c>
      <c r="F3481" s="98">
        <f t="shared" si="54"/>
        <v>0.598</v>
      </c>
      <c r="I3481" s="98">
        <v>0.598</v>
      </c>
    </row>
    <row r="3482" spans="1:9" ht="12.75" hidden="1" outlineLevel="4">
      <c r="A3482" s="85" t="s">
        <v>3056</v>
      </c>
      <c r="B3482" s="88" t="s">
        <v>4693</v>
      </c>
      <c r="C3482" s="88" t="s">
        <v>4694</v>
      </c>
      <c r="D3482" s="89">
        <v>3541</v>
      </c>
      <c r="F3482" s="98">
        <f t="shared" si="54"/>
        <v>3.541</v>
      </c>
      <c r="I3482" s="98">
        <v>3.541</v>
      </c>
    </row>
    <row r="3483" spans="1:9" ht="12.75" hidden="1" outlineLevel="4">
      <c r="A3483" s="85" t="s">
        <v>3057</v>
      </c>
      <c r="B3483" s="88" t="s">
        <v>4699</v>
      </c>
      <c r="C3483" s="88" t="s">
        <v>4700</v>
      </c>
      <c r="D3483" s="89">
        <v>127</v>
      </c>
      <c r="F3483" s="98">
        <f t="shared" si="54"/>
        <v>0.127</v>
      </c>
      <c r="I3483" s="98">
        <v>0.127</v>
      </c>
    </row>
    <row r="3484" spans="1:9" ht="12.75" hidden="1" outlineLevel="4">
      <c r="A3484" s="85" t="s">
        <v>3058</v>
      </c>
      <c r="B3484" s="88" t="s">
        <v>3059</v>
      </c>
      <c r="C3484" s="88" t="s">
        <v>3060</v>
      </c>
      <c r="D3484" s="89">
        <v>-700</v>
      </c>
      <c r="F3484" s="98">
        <f t="shared" si="54"/>
        <v>-0.7</v>
      </c>
      <c r="I3484" s="98">
        <v>-0.7</v>
      </c>
    </row>
    <row r="3485" spans="1:9" ht="12.75" hidden="1" outlineLevel="3" collapsed="1">
      <c r="A3485" s="85" t="s">
        <v>2398</v>
      </c>
      <c r="B3485" s="90" t="s">
        <v>3061</v>
      </c>
      <c r="C3485" s="90" t="s">
        <v>3062</v>
      </c>
      <c r="D3485" s="91">
        <v>52713</v>
      </c>
      <c r="F3485" s="98">
        <f t="shared" si="54"/>
        <v>52.713</v>
      </c>
      <c r="I3485" s="98">
        <v>52.713</v>
      </c>
    </row>
    <row r="3486" spans="1:9" ht="12.75" hidden="1" outlineLevel="4">
      <c r="A3486" s="85" t="s">
        <v>3063</v>
      </c>
      <c r="B3486" s="88" t="s">
        <v>2483</v>
      </c>
      <c r="C3486" s="88" t="s">
        <v>2484</v>
      </c>
      <c r="D3486" s="89">
        <v>36906</v>
      </c>
      <c r="F3486" s="98">
        <f t="shared" si="54"/>
        <v>36.906</v>
      </c>
      <c r="I3486" s="98">
        <v>36.906</v>
      </c>
    </row>
    <row r="3487" spans="1:9" ht="12.75" hidden="1" outlineLevel="4">
      <c r="A3487" s="85" t="s">
        <v>3064</v>
      </c>
      <c r="B3487" s="88" t="s">
        <v>2486</v>
      </c>
      <c r="C3487" s="88" t="s">
        <v>2487</v>
      </c>
      <c r="D3487" s="89">
        <v>7456</v>
      </c>
      <c r="F3487" s="98">
        <f t="shared" si="54"/>
        <v>7.456</v>
      </c>
      <c r="I3487" s="98">
        <v>7.456</v>
      </c>
    </row>
    <row r="3488" spans="1:9" ht="12.75" hidden="1" outlineLevel="4">
      <c r="A3488" s="85" t="s">
        <v>3065</v>
      </c>
      <c r="B3488" s="88" t="s">
        <v>2413</v>
      </c>
      <c r="C3488" s="88" t="s">
        <v>2414</v>
      </c>
      <c r="D3488" s="89">
        <v>-154</v>
      </c>
      <c r="F3488" s="98">
        <f t="shared" si="54"/>
        <v>-0.154</v>
      </c>
      <c r="I3488" s="98">
        <v>-0.154</v>
      </c>
    </row>
    <row r="3489" spans="1:9" ht="12.75" hidden="1" outlineLevel="4">
      <c r="A3489" s="85" t="s">
        <v>3066</v>
      </c>
      <c r="B3489" s="88" t="s">
        <v>3159</v>
      </c>
      <c r="C3489" s="88" t="s">
        <v>3160</v>
      </c>
      <c r="D3489" s="89">
        <v>9874</v>
      </c>
      <c r="F3489" s="98">
        <f t="shared" si="54"/>
        <v>9.874</v>
      </c>
      <c r="I3489" s="98">
        <v>9.874</v>
      </c>
    </row>
    <row r="3490" spans="1:9" ht="12.75" hidden="1" outlineLevel="4">
      <c r="A3490" s="85" t="s">
        <v>3067</v>
      </c>
      <c r="B3490" s="88" t="s">
        <v>2504</v>
      </c>
      <c r="C3490" s="88" t="s">
        <v>2505</v>
      </c>
      <c r="D3490" s="89">
        <v>475</v>
      </c>
      <c r="F3490" s="98">
        <f t="shared" si="54"/>
        <v>0.475</v>
      </c>
      <c r="I3490" s="98">
        <v>0.475</v>
      </c>
    </row>
    <row r="3491" spans="1:9" ht="12.75" hidden="1" outlineLevel="4">
      <c r="A3491" s="85" t="s">
        <v>3068</v>
      </c>
      <c r="B3491" s="88" t="s">
        <v>4699</v>
      </c>
      <c r="C3491" s="88" t="s">
        <v>4700</v>
      </c>
      <c r="D3491" s="89">
        <v>254</v>
      </c>
      <c r="F3491" s="98">
        <f t="shared" si="54"/>
        <v>0.254</v>
      </c>
      <c r="I3491" s="98">
        <v>0.254</v>
      </c>
    </row>
    <row r="3492" spans="1:9" ht="12.75" hidden="1" outlineLevel="4">
      <c r="A3492" s="85" t="s">
        <v>3069</v>
      </c>
      <c r="B3492" s="88" t="s">
        <v>2404</v>
      </c>
      <c r="C3492" s="88" t="s">
        <v>2405</v>
      </c>
      <c r="D3492" s="89">
        <v>2294</v>
      </c>
      <c r="F3492" s="98">
        <f t="shared" si="54"/>
        <v>2.294</v>
      </c>
      <c r="I3492" s="98">
        <v>2.294</v>
      </c>
    </row>
    <row r="3493" spans="1:9" ht="12.75" hidden="1" outlineLevel="4">
      <c r="A3493" s="85" t="s">
        <v>3070</v>
      </c>
      <c r="B3493" s="88" t="s">
        <v>2410</v>
      </c>
      <c r="C3493" s="88" t="s">
        <v>2411</v>
      </c>
      <c r="D3493" s="89">
        <v>77</v>
      </c>
      <c r="F3493" s="98">
        <f t="shared" si="54"/>
        <v>0.077</v>
      </c>
      <c r="I3493" s="98">
        <v>0.077</v>
      </c>
    </row>
    <row r="3494" spans="1:9" ht="12.75" hidden="1" outlineLevel="4">
      <c r="A3494" s="85" t="s">
        <v>3071</v>
      </c>
      <c r="B3494" s="88" t="s">
        <v>905</v>
      </c>
      <c r="C3494" s="88" t="s">
        <v>906</v>
      </c>
      <c r="D3494" s="89">
        <v>30000</v>
      </c>
      <c r="F3494" s="98">
        <f t="shared" si="54"/>
        <v>30</v>
      </c>
      <c r="I3494" s="98">
        <v>30</v>
      </c>
    </row>
    <row r="3495" spans="1:9" ht="12.75" hidden="1" outlineLevel="4">
      <c r="A3495" s="85" t="s">
        <v>3072</v>
      </c>
      <c r="B3495" s="88" t="s">
        <v>3156</v>
      </c>
      <c r="C3495" s="88" t="s">
        <v>3157</v>
      </c>
      <c r="D3495" s="89">
        <v>1524</v>
      </c>
      <c r="F3495" s="98">
        <f t="shared" si="54"/>
        <v>1.524</v>
      </c>
      <c r="I3495" s="98">
        <v>1.524</v>
      </c>
    </row>
    <row r="3496" spans="1:9" ht="12.75" hidden="1" outlineLevel="4">
      <c r="A3496" s="85" t="s">
        <v>1019</v>
      </c>
      <c r="B3496" s="88" t="s">
        <v>2575</v>
      </c>
      <c r="C3496" s="88" t="s">
        <v>2576</v>
      </c>
      <c r="D3496" s="89">
        <v>1104</v>
      </c>
      <c r="F3496" s="98">
        <f t="shared" si="54"/>
        <v>1.104</v>
      </c>
      <c r="I3496" s="98">
        <v>1.104</v>
      </c>
    </row>
    <row r="3497" spans="1:9" ht="12.75" hidden="1" outlineLevel="4">
      <c r="A3497" s="85" t="s">
        <v>1020</v>
      </c>
      <c r="B3497" s="88" t="s">
        <v>2813</v>
      </c>
      <c r="C3497" s="88" t="s">
        <v>2814</v>
      </c>
      <c r="D3497" s="89">
        <v>159</v>
      </c>
      <c r="F3497" s="98">
        <f t="shared" si="54"/>
        <v>0.159</v>
      </c>
      <c r="I3497" s="98">
        <v>0.159</v>
      </c>
    </row>
    <row r="3498" spans="1:9" ht="12.75" hidden="1" outlineLevel="4">
      <c r="A3498" s="85" t="s">
        <v>1021</v>
      </c>
      <c r="B3498" s="88" t="s">
        <v>2510</v>
      </c>
      <c r="C3498" s="88" t="s">
        <v>2511</v>
      </c>
      <c r="D3498" s="89">
        <v>112</v>
      </c>
      <c r="F3498" s="98">
        <f t="shared" si="54"/>
        <v>0.112</v>
      </c>
      <c r="I3498" s="98">
        <v>0.112</v>
      </c>
    </row>
    <row r="3499" spans="1:9" ht="12.75" hidden="1" outlineLevel="4">
      <c r="A3499" s="85" t="s">
        <v>1022</v>
      </c>
      <c r="B3499" s="88" t="s">
        <v>2437</v>
      </c>
      <c r="C3499" s="88" t="s">
        <v>2438</v>
      </c>
      <c r="D3499" s="89">
        <v>709</v>
      </c>
      <c r="F3499" s="98">
        <f t="shared" si="54"/>
        <v>0.709</v>
      </c>
      <c r="I3499" s="98">
        <v>0.709</v>
      </c>
    </row>
    <row r="3500" spans="1:9" ht="12.75" hidden="1" outlineLevel="4">
      <c r="A3500" s="85" t="s">
        <v>1023</v>
      </c>
      <c r="B3500" s="88" t="s">
        <v>2440</v>
      </c>
      <c r="C3500" s="88" t="s">
        <v>2441</v>
      </c>
      <c r="D3500" s="89">
        <v>1194</v>
      </c>
      <c r="F3500" s="98">
        <f t="shared" si="54"/>
        <v>1.194</v>
      </c>
      <c r="I3500" s="98">
        <v>1.194</v>
      </c>
    </row>
    <row r="3501" spans="1:9" ht="12.75" hidden="1" outlineLevel="4">
      <c r="A3501" s="85" t="s">
        <v>1024</v>
      </c>
      <c r="B3501" s="88" t="s">
        <v>4693</v>
      </c>
      <c r="C3501" s="88" t="s">
        <v>4694</v>
      </c>
      <c r="D3501" s="89">
        <v>3250</v>
      </c>
      <c r="F3501" s="98">
        <f t="shared" si="54"/>
        <v>3.25</v>
      </c>
      <c r="I3501" s="98">
        <v>3.25</v>
      </c>
    </row>
    <row r="3502" spans="1:9" ht="12.75" hidden="1" outlineLevel="4">
      <c r="A3502" s="85" t="s">
        <v>1025</v>
      </c>
      <c r="B3502" s="88" t="s">
        <v>129</v>
      </c>
      <c r="C3502" s="88" t="s">
        <v>130</v>
      </c>
      <c r="D3502" s="89">
        <v>-107852</v>
      </c>
      <c r="F3502" s="98">
        <f t="shared" si="54"/>
        <v>-107.852</v>
      </c>
      <c r="I3502" s="98">
        <v>-107.852</v>
      </c>
    </row>
    <row r="3503" spans="1:9" ht="12.75" hidden="1" outlineLevel="3" collapsed="1">
      <c r="A3503" s="85" t="s">
        <v>2398</v>
      </c>
      <c r="B3503" s="90" t="s">
        <v>1026</v>
      </c>
      <c r="C3503" s="90" t="s">
        <v>1027</v>
      </c>
      <c r="D3503" s="91">
        <v>-12618</v>
      </c>
      <c r="F3503" s="98">
        <f t="shared" si="54"/>
        <v>-12.618</v>
      </c>
      <c r="I3503" s="98">
        <v>-12.618</v>
      </c>
    </row>
    <row r="3504" spans="1:9" ht="12.75" hidden="1" outlineLevel="4">
      <c r="A3504" s="85" t="s">
        <v>1028</v>
      </c>
      <c r="B3504" s="88" t="s">
        <v>2404</v>
      </c>
      <c r="C3504" s="88" t="s">
        <v>2405</v>
      </c>
      <c r="D3504" s="89">
        <v>7274</v>
      </c>
      <c r="F3504" s="98">
        <f t="shared" si="54"/>
        <v>7.274</v>
      </c>
      <c r="I3504" s="98">
        <v>7.274</v>
      </c>
    </row>
    <row r="3505" spans="1:9" ht="12.75" hidden="1" outlineLevel="4">
      <c r="A3505" s="85" t="s">
        <v>1029</v>
      </c>
      <c r="B3505" s="88" t="s">
        <v>2410</v>
      </c>
      <c r="C3505" s="88" t="s">
        <v>2411</v>
      </c>
      <c r="D3505" s="89">
        <v>380</v>
      </c>
      <c r="F3505" s="98">
        <f t="shared" si="54"/>
        <v>0.38</v>
      </c>
      <c r="I3505" s="98">
        <v>0.38</v>
      </c>
    </row>
    <row r="3506" spans="1:9" ht="12.75" hidden="1" outlineLevel="4">
      <c r="A3506" s="85" t="s">
        <v>1030</v>
      </c>
      <c r="B3506" s="88" t="s">
        <v>1617</v>
      </c>
      <c r="C3506" s="88" t="s">
        <v>5220</v>
      </c>
      <c r="D3506" s="89">
        <v>54416</v>
      </c>
      <c r="F3506" s="98">
        <f t="shared" si="54"/>
        <v>54.416</v>
      </c>
      <c r="I3506" s="98">
        <v>54.416</v>
      </c>
    </row>
    <row r="3507" spans="1:9" ht="12.75" hidden="1" outlineLevel="4">
      <c r="A3507" s="85" t="s">
        <v>1031</v>
      </c>
      <c r="B3507" s="88" t="s">
        <v>592</v>
      </c>
      <c r="C3507" s="88" t="s">
        <v>593</v>
      </c>
      <c r="D3507" s="89">
        <v>41000</v>
      </c>
      <c r="F3507" s="98">
        <f t="shared" si="54"/>
        <v>41</v>
      </c>
      <c r="I3507" s="98">
        <v>41</v>
      </c>
    </row>
    <row r="3508" spans="1:9" ht="12.75" hidden="1" outlineLevel="4">
      <c r="A3508" s="85" t="s">
        <v>1032</v>
      </c>
      <c r="B3508" s="88" t="s">
        <v>2572</v>
      </c>
      <c r="C3508" s="88" t="s">
        <v>2573</v>
      </c>
      <c r="D3508" s="89">
        <v>7000</v>
      </c>
      <c r="F3508" s="98">
        <f t="shared" si="54"/>
        <v>7</v>
      </c>
      <c r="I3508" s="98">
        <v>7</v>
      </c>
    </row>
    <row r="3509" spans="1:9" ht="12.75" hidden="1" outlineLevel="4">
      <c r="A3509" s="85" t="s">
        <v>1033</v>
      </c>
      <c r="B3509" s="88" t="s">
        <v>5203</v>
      </c>
      <c r="C3509" s="88" t="s">
        <v>5204</v>
      </c>
      <c r="D3509" s="89">
        <v>28500</v>
      </c>
      <c r="F3509" s="98">
        <f t="shared" si="54"/>
        <v>28.5</v>
      </c>
      <c r="I3509" s="98">
        <v>28.5</v>
      </c>
    </row>
    <row r="3510" spans="1:9" ht="12.75" hidden="1" outlineLevel="4">
      <c r="A3510" s="85" t="s">
        <v>1034</v>
      </c>
      <c r="B3510" s="88" t="s">
        <v>6360</v>
      </c>
      <c r="C3510" s="88" t="s">
        <v>6361</v>
      </c>
      <c r="D3510" s="89">
        <v>16030</v>
      </c>
      <c r="F3510" s="98">
        <f t="shared" si="54"/>
        <v>16.03</v>
      </c>
      <c r="I3510" s="98">
        <v>16.03</v>
      </c>
    </row>
    <row r="3511" spans="1:9" ht="12.75" hidden="1" outlineLevel="4">
      <c r="A3511" s="85" t="s">
        <v>1035</v>
      </c>
      <c r="B3511" s="88" t="s">
        <v>620</v>
      </c>
      <c r="C3511" s="88" t="s">
        <v>5105</v>
      </c>
      <c r="D3511" s="89">
        <v>42124</v>
      </c>
      <c r="F3511" s="98">
        <f t="shared" si="54"/>
        <v>42.124</v>
      </c>
      <c r="I3511" s="98">
        <v>42.124</v>
      </c>
    </row>
    <row r="3512" spans="1:9" ht="12.75" hidden="1" outlineLevel="4">
      <c r="A3512" s="85" t="s">
        <v>1036</v>
      </c>
      <c r="B3512" s="88" t="s">
        <v>3156</v>
      </c>
      <c r="C3512" s="88" t="s">
        <v>3157</v>
      </c>
      <c r="D3512" s="89">
        <v>3191</v>
      </c>
      <c r="F3512" s="98">
        <f t="shared" si="54"/>
        <v>3.191</v>
      </c>
      <c r="I3512" s="98">
        <v>3.191</v>
      </c>
    </row>
    <row r="3513" spans="1:9" ht="12.75" hidden="1" outlineLevel="4">
      <c r="A3513" s="85" t="s">
        <v>1037</v>
      </c>
      <c r="B3513" s="88" t="s">
        <v>5116</v>
      </c>
      <c r="C3513" s="88" t="s">
        <v>5117</v>
      </c>
      <c r="D3513" s="89">
        <v>1000</v>
      </c>
      <c r="F3513" s="98">
        <f t="shared" si="54"/>
        <v>1</v>
      </c>
      <c r="I3513" s="98">
        <v>1</v>
      </c>
    </row>
    <row r="3514" spans="1:9" ht="12.75" hidden="1" outlineLevel="4">
      <c r="A3514" s="85" t="s">
        <v>1038</v>
      </c>
      <c r="B3514" s="88" t="s">
        <v>2813</v>
      </c>
      <c r="C3514" s="88" t="s">
        <v>2814</v>
      </c>
      <c r="D3514" s="89">
        <v>4200</v>
      </c>
      <c r="F3514" s="98">
        <f t="shared" si="54"/>
        <v>4.2</v>
      </c>
      <c r="I3514" s="98">
        <v>4.2</v>
      </c>
    </row>
    <row r="3515" spans="1:9" ht="12.75" hidden="1" outlineLevel="4">
      <c r="A3515" s="85" t="s">
        <v>1039</v>
      </c>
      <c r="B3515" s="88" t="s">
        <v>5097</v>
      </c>
      <c r="C3515" s="88" t="s">
        <v>5098</v>
      </c>
      <c r="D3515" s="89">
        <v>500</v>
      </c>
      <c r="F3515" s="98">
        <f t="shared" si="54"/>
        <v>0.5</v>
      </c>
      <c r="I3515" s="98">
        <v>0.5</v>
      </c>
    </row>
    <row r="3516" spans="1:9" ht="12.75" hidden="1" outlineLevel="4">
      <c r="A3516" s="85" t="s">
        <v>1040</v>
      </c>
      <c r="B3516" s="88" t="s">
        <v>2759</v>
      </c>
      <c r="C3516" s="88" t="s">
        <v>2760</v>
      </c>
      <c r="D3516" s="89">
        <v>2300</v>
      </c>
      <c r="F3516" s="98">
        <f t="shared" si="54"/>
        <v>2.3</v>
      </c>
      <c r="I3516" s="98">
        <v>2.3</v>
      </c>
    </row>
    <row r="3517" spans="1:9" ht="12.75" hidden="1" outlineLevel="4">
      <c r="A3517" s="85" t="s">
        <v>1041</v>
      </c>
      <c r="B3517" s="88" t="s">
        <v>2525</v>
      </c>
      <c r="C3517" s="88" t="s">
        <v>2526</v>
      </c>
      <c r="D3517" s="89">
        <v>817</v>
      </c>
      <c r="F3517" s="98">
        <f t="shared" si="54"/>
        <v>0.817</v>
      </c>
      <c r="I3517" s="98">
        <v>0.817</v>
      </c>
    </row>
    <row r="3518" spans="1:9" ht="12.75" hidden="1" outlineLevel="4">
      <c r="A3518" s="85" t="s">
        <v>1042</v>
      </c>
      <c r="B3518" s="88" t="s">
        <v>2483</v>
      </c>
      <c r="C3518" s="88" t="s">
        <v>2484</v>
      </c>
      <c r="D3518" s="89">
        <v>107403</v>
      </c>
      <c r="F3518" s="98">
        <f t="shared" si="54"/>
        <v>107.403</v>
      </c>
      <c r="I3518" s="98">
        <v>107.403</v>
      </c>
    </row>
    <row r="3519" spans="1:9" ht="12.75" hidden="1" outlineLevel="4">
      <c r="A3519" s="85" t="s">
        <v>1043</v>
      </c>
      <c r="B3519" s="88" t="s">
        <v>2486</v>
      </c>
      <c r="C3519" s="88" t="s">
        <v>2487</v>
      </c>
      <c r="D3519" s="89">
        <v>23154</v>
      </c>
      <c r="F3519" s="98">
        <f t="shared" si="54"/>
        <v>23.154</v>
      </c>
      <c r="I3519" s="98">
        <v>23.154</v>
      </c>
    </row>
    <row r="3520" spans="1:9" ht="12.75" hidden="1" outlineLevel="4">
      <c r="A3520" s="85" t="s">
        <v>1044</v>
      </c>
      <c r="B3520" s="88" t="s">
        <v>6129</v>
      </c>
      <c r="C3520" s="88" t="s">
        <v>6130</v>
      </c>
      <c r="D3520" s="89">
        <v>8164</v>
      </c>
      <c r="F3520" s="98">
        <f t="shared" si="54"/>
        <v>8.164</v>
      </c>
      <c r="I3520" s="98">
        <v>8.164</v>
      </c>
    </row>
    <row r="3521" spans="1:9" ht="12.75" hidden="1" outlineLevel="4">
      <c r="A3521" s="85" t="s">
        <v>1045</v>
      </c>
      <c r="B3521" s="88" t="s">
        <v>2413</v>
      </c>
      <c r="C3521" s="88" t="s">
        <v>2414</v>
      </c>
      <c r="D3521" s="89">
        <v>-595</v>
      </c>
      <c r="F3521" s="98">
        <f t="shared" si="54"/>
        <v>-0.595</v>
      </c>
      <c r="I3521" s="98">
        <v>-0.595</v>
      </c>
    </row>
    <row r="3522" spans="1:9" ht="12.75" hidden="1" outlineLevel="4">
      <c r="A3522" s="85" t="s">
        <v>1046</v>
      </c>
      <c r="B3522" s="88" t="s">
        <v>3187</v>
      </c>
      <c r="C3522" s="88" t="s">
        <v>3188</v>
      </c>
      <c r="D3522" s="89">
        <v>6000</v>
      </c>
      <c r="F3522" s="98">
        <f t="shared" si="54"/>
        <v>6</v>
      </c>
      <c r="I3522" s="98">
        <v>6</v>
      </c>
    </row>
    <row r="3523" spans="1:9" ht="12.75" hidden="1" outlineLevel="4">
      <c r="A3523" s="85" t="s">
        <v>1047</v>
      </c>
      <c r="B3523" s="88" t="s">
        <v>5206</v>
      </c>
      <c r="C3523" s="88" t="s">
        <v>5207</v>
      </c>
      <c r="D3523" s="89">
        <v>590</v>
      </c>
      <c r="F3523" s="98">
        <f t="shared" si="54"/>
        <v>0.59</v>
      </c>
      <c r="I3523" s="98">
        <v>0.59</v>
      </c>
    </row>
    <row r="3524" spans="1:9" ht="12.75" hidden="1" outlineLevel="4">
      <c r="A3524" s="85" t="s">
        <v>1048</v>
      </c>
      <c r="B3524" s="88" t="s">
        <v>2645</v>
      </c>
      <c r="C3524" s="88" t="s">
        <v>2646</v>
      </c>
      <c r="D3524" s="89">
        <v>16300</v>
      </c>
      <c r="F3524" s="98">
        <f t="shared" si="54"/>
        <v>16.3</v>
      </c>
      <c r="I3524" s="98">
        <v>16.3</v>
      </c>
    </row>
    <row r="3525" spans="1:9" ht="12.75" hidden="1" outlineLevel="4">
      <c r="A3525" s="85" t="s">
        <v>1049</v>
      </c>
      <c r="B3525" s="88" t="s">
        <v>3159</v>
      </c>
      <c r="C3525" s="88" t="s">
        <v>3160</v>
      </c>
      <c r="D3525" s="89">
        <v>22167</v>
      </c>
      <c r="F3525" s="98">
        <f t="shared" si="54"/>
        <v>22.167</v>
      </c>
      <c r="I3525" s="98">
        <v>22.167</v>
      </c>
    </row>
    <row r="3526" spans="1:9" ht="12.75" hidden="1" outlineLevel="4">
      <c r="A3526" s="85" t="s">
        <v>1050</v>
      </c>
      <c r="B3526" s="88" t="s">
        <v>2534</v>
      </c>
      <c r="C3526" s="88" t="s">
        <v>2535</v>
      </c>
      <c r="D3526" s="89">
        <v>7419</v>
      </c>
      <c r="F3526" s="98">
        <f aca="true" t="shared" si="55" ref="F3526:F3589">D3526/1000</f>
        <v>7.419</v>
      </c>
      <c r="I3526" s="98">
        <v>7.419</v>
      </c>
    </row>
    <row r="3527" spans="1:9" ht="12.75" hidden="1" outlineLevel="4">
      <c r="A3527" s="85" t="s">
        <v>1051</v>
      </c>
      <c r="B3527" s="88" t="s">
        <v>2504</v>
      </c>
      <c r="C3527" s="88" t="s">
        <v>2505</v>
      </c>
      <c r="D3527" s="89">
        <v>200</v>
      </c>
      <c r="F3527" s="98">
        <f t="shared" si="55"/>
        <v>0.2</v>
      </c>
      <c r="I3527" s="98">
        <v>0.2</v>
      </c>
    </row>
    <row r="3528" spans="1:9" ht="12.75" hidden="1" outlineLevel="4">
      <c r="A3528" s="85" t="s">
        <v>1052</v>
      </c>
      <c r="B3528" s="88" t="s">
        <v>2510</v>
      </c>
      <c r="C3528" s="88" t="s">
        <v>2511</v>
      </c>
      <c r="D3528" s="89">
        <v>279</v>
      </c>
      <c r="F3528" s="98">
        <f t="shared" si="55"/>
        <v>0.279</v>
      </c>
      <c r="I3528" s="98">
        <v>0.279</v>
      </c>
    </row>
    <row r="3529" spans="1:9" ht="12.75" hidden="1" outlineLevel="4">
      <c r="A3529" s="85" t="s">
        <v>1053</v>
      </c>
      <c r="B3529" s="88" t="s">
        <v>2437</v>
      </c>
      <c r="C3529" s="88" t="s">
        <v>2438</v>
      </c>
      <c r="D3529" s="89">
        <v>1773</v>
      </c>
      <c r="F3529" s="98">
        <f t="shared" si="55"/>
        <v>1.773</v>
      </c>
      <c r="I3529" s="98">
        <v>1.773</v>
      </c>
    </row>
    <row r="3530" spans="1:9" ht="12.75" hidden="1" outlineLevel="4">
      <c r="A3530" s="85" t="s">
        <v>1054</v>
      </c>
      <c r="B3530" s="88" t="s">
        <v>2440</v>
      </c>
      <c r="C3530" s="88" t="s">
        <v>2441</v>
      </c>
      <c r="D3530" s="89">
        <v>2985</v>
      </c>
      <c r="F3530" s="98">
        <f t="shared" si="55"/>
        <v>2.985</v>
      </c>
      <c r="I3530" s="98">
        <v>2.985</v>
      </c>
    </row>
    <row r="3531" spans="1:9" ht="12.75" hidden="1" outlineLevel="4">
      <c r="A3531" s="85" t="s">
        <v>1055</v>
      </c>
      <c r="B3531" s="88" t="s">
        <v>4693</v>
      </c>
      <c r="C3531" s="88" t="s">
        <v>4694</v>
      </c>
      <c r="D3531" s="89">
        <v>9255</v>
      </c>
      <c r="F3531" s="98">
        <f t="shared" si="55"/>
        <v>9.255</v>
      </c>
      <c r="I3531" s="98">
        <v>9.255</v>
      </c>
    </row>
    <row r="3532" spans="1:9" ht="12.75" hidden="1" outlineLevel="4">
      <c r="A3532" s="85" t="s">
        <v>1056</v>
      </c>
      <c r="B3532" s="88" t="s">
        <v>4699</v>
      </c>
      <c r="C3532" s="88" t="s">
        <v>4700</v>
      </c>
      <c r="D3532" s="89">
        <v>634</v>
      </c>
      <c r="F3532" s="98">
        <f t="shared" si="55"/>
        <v>0.634</v>
      </c>
      <c r="I3532" s="98">
        <v>0.634</v>
      </c>
    </row>
    <row r="3533" spans="1:9" ht="12.75" hidden="1" outlineLevel="4">
      <c r="A3533" s="85" t="s">
        <v>1057</v>
      </c>
      <c r="B3533" s="88" t="s">
        <v>1058</v>
      </c>
      <c r="C3533" s="88" t="s">
        <v>1059</v>
      </c>
      <c r="D3533" s="89">
        <v>-8162</v>
      </c>
      <c r="F3533" s="98">
        <f t="shared" si="55"/>
        <v>-8.162</v>
      </c>
      <c r="I3533" s="98">
        <v>-8.162</v>
      </c>
    </row>
    <row r="3534" spans="1:9" ht="12.75" hidden="1" outlineLevel="3" collapsed="1">
      <c r="A3534" s="85" t="s">
        <v>2398</v>
      </c>
      <c r="B3534" s="90" t="s">
        <v>1060</v>
      </c>
      <c r="C3534" s="90" t="s">
        <v>2220</v>
      </c>
      <c r="D3534" s="91">
        <v>406298</v>
      </c>
      <c r="F3534" s="98">
        <f t="shared" si="55"/>
        <v>406.298</v>
      </c>
      <c r="I3534" s="98">
        <v>406.298</v>
      </c>
    </row>
    <row r="3535" spans="1:9" ht="12.75" hidden="1" outlineLevel="4">
      <c r="A3535" s="85" t="s">
        <v>1061</v>
      </c>
      <c r="B3535" s="88" t="s">
        <v>2404</v>
      </c>
      <c r="C3535" s="88" t="s">
        <v>2405</v>
      </c>
      <c r="D3535" s="89">
        <v>18362</v>
      </c>
      <c r="F3535" s="98">
        <f t="shared" si="55"/>
        <v>18.362</v>
      </c>
      <c r="I3535" s="98">
        <v>18.362</v>
      </c>
    </row>
    <row r="3536" spans="1:9" ht="12.75" hidden="1" outlineLevel="4">
      <c r="A3536" s="85" t="s">
        <v>1062</v>
      </c>
      <c r="B3536" s="88" t="s">
        <v>2413</v>
      </c>
      <c r="C3536" s="88" t="s">
        <v>2414</v>
      </c>
      <c r="D3536" s="89">
        <v>-794</v>
      </c>
      <c r="F3536" s="98">
        <f t="shared" si="55"/>
        <v>-0.794</v>
      </c>
      <c r="I3536" s="98">
        <v>-0.794</v>
      </c>
    </row>
    <row r="3537" spans="1:9" ht="12.75" hidden="1" outlineLevel="4">
      <c r="A3537" s="85" t="s">
        <v>1063</v>
      </c>
      <c r="B3537" s="88" t="s">
        <v>2393</v>
      </c>
      <c r="C3537" s="88" t="s">
        <v>2394</v>
      </c>
      <c r="D3537" s="89">
        <v>2000</v>
      </c>
      <c r="F3537" s="98">
        <f t="shared" si="55"/>
        <v>2</v>
      </c>
      <c r="I3537" s="98">
        <v>2</v>
      </c>
    </row>
    <row r="3538" spans="1:9" ht="12.75" hidden="1" outlineLevel="4">
      <c r="A3538" s="85" t="s">
        <v>1064</v>
      </c>
      <c r="B3538" s="88" t="s">
        <v>2813</v>
      </c>
      <c r="C3538" s="88" t="s">
        <v>2814</v>
      </c>
      <c r="D3538" s="89">
        <v>500</v>
      </c>
      <c r="F3538" s="98">
        <f t="shared" si="55"/>
        <v>0.5</v>
      </c>
      <c r="I3538" s="98">
        <v>0.5</v>
      </c>
    </row>
    <row r="3539" spans="1:9" ht="12.75" hidden="1" outlineLevel="4">
      <c r="A3539" s="85" t="s">
        <v>1065</v>
      </c>
      <c r="B3539" s="88" t="s">
        <v>2690</v>
      </c>
      <c r="C3539" s="88" t="s">
        <v>2691</v>
      </c>
      <c r="D3539" s="89">
        <v>200</v>
      </c>
      <c r="F3539" s="98">
        <f t="shared" si="55"/>
        <v>0.2</v>
      </c>
      <c r="I3539" s="98">
        <v>0.2</v>
      </c>
    </row>
    <row r="3540" spans="1:9" ht="12.75" hidden="1" outlineLevel="4">
      <c r="A3540" s="85" t="s">
        <v>1066</v>
      </c>
      <c r="B3540" s="88" t="s">
        <v>2501</v>
      </c>
      <c r="C3540" s="88" t="s">
        <v>2502</v>
      </c>
      <c r="D3540" s="89">
        <v>500</v>
      </c>
      <c r="F3540" s="98">
        <f t="shared" si="55"/>
        <v>0.5</v>
      </c>
      <c r="I3540" s="98">
        <v>0.5</v>
      </c>
    </row>
    <row r="3541" spans="1:9" ht="12.75" hidden="1" outlineLevel="4">
      <c r="A3541" s="85" t="s">
        <v>1067</v>
      </c>
      <c r="B3541" s="88" t="s">
        <v>2504</v>
      </c>
      <c r="C3541" s="88" t="s">
        <v>2505</v>
      </c>
      <c r="D3541" s="89">
        <v>2000</v>
      </c>
      <c r="F3541" s="98">
        <f t="shared" si="55"/>
        <v>2</v>
      </c>
      <c r="I3541" s="98">
        <v>2</v>
      </c>
    </row>
    <row r="3542" spans="1:9" ht="12.75" hidden="1" outlineLevel="4">
      <c r="A3542" s="85" t="s">
        <v>1068</v>
      </c>
      <c r="B3542" s="88" t="s">
        <v>335</v>
      </c>
      <c r="C3542" s="88" t="s">
        <v>336</v>
      </c>
      <c r="D3542" s="89">
        <v>5000</v>
      </c>
      <c r="F3542" s="98">
        <f t="shared" si="55"/>
        <v>5</v>
      </c>
      <c r="I3542" s="98">
        <v>5</v>
      </c>
    </row>
    <row r="3543" spans="1:9" ht="12.75" hidden="1" outlineLevel="4">
      <c r="A3543" s="85" t="s">
        <v>1069</v>
      </c>
      <c r="B3543" s="88" t="s">
        <v>2434</v>
      </c>
      <c r="C3543" s="88" t="s">
        <v>2435</v>
      </c>
      <c r="D3543" s="89">
        <v>3248</v>
      </c>
      <c r="F3543" s="98">
        <f t="shared" si="55"/>
        <v>3.248</v>
      </c>
      <c r="I3543" s="98">
        <v>3.248</v>
      </c>
    </row>
    <row r="3544" spans="1:9" ht="12.75" hidden="1" outlineLevel="4">
      <c r="A3544" s="85" t="s">
        <v>1070</v>
      </c>
      <c r="B3544" s="88" t="s">
        <v>2437</v>
      </c>
      <c r="C3544" s="88" t="s">
        <v>2438</v>
      </c>
      <c r="D3544" s="89">
        <v>2837</v>
      </c>
      <c r="F3544" s="98">
        <f t="shared" si="55"/>
        <v>2.837</v>
      </c>
      <c r="I3544" s="98">
        <v>2.837</v>
      </c>
    </row>
    <row r="3545" spans="1:9" ht="12.75" hidden="1" outlineLevel="4">
      <c r="A3545" s="85" t="s">
        <v>1071</v>
      </c>
      <c r="B3545" s="88" t="s">
        <v>2440</v>
      </c>
      <c r="C3545" s="88" t="s">
        <v>2441</v>
      </c>
      <c r="D3545" s="89">
        <v>4776</v>
      </c>
      <c r="F3545" s="98">
        <f t="shared" si="55"/>
        <v>4.776</v>
      </c>
      <c r="I3545" s="98">
        <v>4.776</v>
      </c>
    </row>
    <row r="3546" spans="1:9" ht="12.75" hidden="1" outlineLevel="4">
      <c r="A3546" s="85" t="s">
        <v>1072</v>
      </c>
      <c r="B3546" s="88" t="s">
        <v>2443</v>
      </c>
      <c r="C3546" s="88" t="s">
        <v>4691</v>
      </c>
      <c r="D3546" s="89">
        <v>5808</v>
      </c>
      <c r="F3546" s="98">
        <f t="shared" si="55"/>
        <v>5.808</v>
      </c>
      <c r="I3546" s="98">
        <v>5.808</v>
      </c>
    </row>
    <row r="3547" spans="1:9" ht="12.75" hidden="1" outlineLevel="4">
      <c r="A3547" s="85" t="s">
        <v>1073</v>
      </c>
      <c r="B3547" s="88" t="s">
        <v>4693</v>
      </c>
      <c r="C3547" s="88" t="s">
        <v>4694</v>
      </c>
      <c r="D3547" s="89">
        <v>6063</v>
      </c>
      <c r="F3547" s="98">
        <f t="shared" si="55"/>
        <v>6.063</v>
      </c>
      <c r="I3547" s="98">
        <v>6.063</v>
      </c>
    </row>
    <row r="3548" spans="1:9" ht="12.75" hidden="1" outlineLevel="4">
      <c r="A3548" s="85" t="s">
        <v>1074</v>
      </c>
      <c r="B3548" s="88" t="s">
        <v>2483</v>
      </c>
      <c r="C3548" s="88" t="s">
        <v>2484</v>
      </c>
      <c r="D3548" s="89">
        <v>239486</v>
      </c>
      <c r="F3548" s="98">
        <f t="shared" si="55"/>
        <v>239.486</v>
      </c>
      <c r="I3548" s="98">
        <v>239.486</v>
      </c>
    </row>
    <row r="3549" spans="1:9" ht="12.75" hidden="1" outlineLevel="4">
      <c r="A3549" s="85" t="s">
        <v>1075</v>
      </c>
      <c r="B3549" s="88" t="s">
        <v>5089</v>
      </c>
      <c r="C3549" s="88" t="s">
        <v>5090</v>
      </c>
      <c r="D3549" s="89">
        <v>5000</v>
      </c>
      <c r="F3549" s="98">
        <f t="shared" si="55"/>
        <v>5</v>
      </c>
      <c r="I3549" s="98">
        <v>5</v>
      </c>
    </row>
    <row r="3550" spans="1:9" ht="12.75" hidden="1" outlineLevel="4">
      <c r="A3550" s="85" t="s">
        <v>1076</v>
      </c>
      <c r="B3550" s="88" t="s">
        <v>2486</v>
      </c>
      <c r="C3550" s="88" t="s">
        <v>2487</v>
      </c>
      <c r="D3550" s="89">
        <v>48283</v>
      </c>
      <c r="F3550" s="98">
        <f t="shared" si="55"/>
        <v>48.283</v>
      </c>
      <c r="I3550" s="98">
        <v>48.283</v>
      </c>
    </row>
    <row r="3551" spans="1:9" ht="12.75" hidden="1" outlineLevel="4">
      <c r="A3551" s="85" t="s">
        <v>1077</v>
      </c>
      <c r="B3551" s="88" t="s">
        <v>1078</v>
      </c>
      <c r="C3551" s="88" t="s">
        <v>1079</v>
      </c>
      <c r="D3551" s="89">
        <v>30000</v>
      </c>
      <c r="F3551" s="98">
        <f t="shared" si="55"/>
        <v>30</v>
      </c>
      <c r="I3551" s="98">
        <v>30</v>
      </c>
    </row>
    <row r="3552" spans="1:9" ht="12.75" hidden="1" outlineLevel="4">
      <c r="A3552" s="85" t="s">
        <v>1080</v>
      </c>
      <c r="B3552" s="88" t="s">
        <v>1081</v>
      </c>
      <c r="C3552" s="88" t="s">
        <v>1082</v>
      </c>
      <c r="D3552" s="89">
        <v>19602</v>
      </c>
      <c r="F3552" s="98">
        <f t="shared" si="55"/>
        <v>19.602</v>
      </c>
      <c r="I3552" s="98">
        <v>19.602</v>
      </c>
    </row>
    <row r="3553" spans="1:9" ht="12.75" hidden="1" outlineLevel="4">
      <c r="A3553" s="85" t="s">
        <v>1083</v>
      </c>
      <c r="B3553" s="88" t="s">
        <v>1084</v>
      </c>
      <c r="C3553" s="88" t="s">
        <v>1085</v>
      </c>
      <c r="D3553" s="89">
        <v>40354</v>
      </c>
      <c r="F3553" s="98">
        <f t="shared" si="55"/>
        <v>40.354</v>
      </c>
      <c r="I3553" s="98">
        <v>40.354</v>
      </c>
    </row>
    <row r="3554" spans="1:9" ht="12.75" hidden="1" outlineLevel="4">
      <c r="A3554" s="85" t="s">
        <v>1086</v>
      </c>
      <c r="B3554" s="88" t="s">
        <v>2534</v>
      </c>
      <c r="C3554" s="88" t="s">
        <v>2535</v>
      </c>
      <c r="D3554" s="89">
        <v>1000</v>
      </c>
      <c r="F3554" s="98">
        <f t="shared" si="55"/>
        <v>1</v>
      </c>
      <c r="I3554" s="98">
        <v>1</v>
      </c>
    </row>
    <row r="3555" spans="1:9" ht="12.75" hidden="1" outlineLevel="4">
      <c r="A3555" s="85" t="s">
        <v>1087</v>
      </c>
      <c r="B3555" s="88" t="s">
        <v>3284</v>
      </c>
      <c r="C3555" s="88" t="s">
        <v>3285</v>
      </c>
      <c r="D3555" s="89">
        <v>50</v>
      </c>
      <c r="F3555" s="98">
        <f t="shared" si="55"/>
        <v>0.05</v>
      </c>
      <c r="I3555" s="98">
        <v>0.05</v>
      </c>
    </row>
    <row r="3556" spans="1:9" ht="12.75" hidden="1" outlineLevel="4">
      <c r="A3556" s="85" t="s">
        <v>1088</v>
      </c>
      <c r="B3556" s="88" t="s">
        <v>2507</v>
      </c>
      <c r="C3556" s="88" t="s">
        <v>2508</v>
      </c>
      <c r="D3556" s="89">
        <v>1512</v>
      </c>
      <c r="F3556" s="98">
        <f t="shared" si="55"/>
        <v>1.512</v>
      </c>
      <c r="I3556" s="98">
        <v>1.512</v>
      </c>
    </row>
    <row r="3557" spans="1:9" ht="12.75" hidden="1" outlineLevel="4">
      <c r="A3557" s="85" t="s">
        <v>1089</v>
      </c>
      <c r="B3557" s="88" t="s">
        <v>2510</v>
      </c>
      <c r="C3557" s="88" t="s">
        <v>2511</v>
      </c>
      <c r="D3557" s="89">
        <v>2885</v>
      </c>
      <c r="F3557" s="98">
        <f t="shared" si="55"/>
        <v>2.885</v>
      </c>
      <c r="I3557" s="98">
        <v>2.885</v>
      </c>
    </row>
    <row r="3558" spans="1:9" ht="12.75" hidden="1" outlineLevel="4">
      <c r="A3558" s="85" t="s">
        <v>1090</v>
      </c>
      <c r="B3558" s="88" t="s">
        <v>2516</v>
      </c>
      <c r="C3558" s="88" t="s">
        <v>2517</v>
      </c>
      <c r="D3558" s="89">
        <v>1233</v>
      </c>
      <c r="F3558" s="98">
        <f t="shared" si="55"/>
        <v>1.233</v>
      </c>
      <c r="I3558" s="98">
        <v>1.233</v>
      </c>
    </row>
    <row r="3559" spans="1:9" ht="12.75" hidden="1" outlineLevel="4">
      <c r="A3559" s="85" t="s">
        <v>1091</v>
      </c>
      <c r="B3559" s="88" t="s">
        <v>2519</v>
      </c>
      <c r="C3559" s="88" t="s">
        <v>2520</v>
      </c>
      <c r="D3559" s="89">
        <v>2334</v>
      </c>
      <c r="F3559" s="98">
        <f t="shared" si="55"/>
        <v>2.334</v>
      </c>
      <c r="I3559" s="98">
        <v>2.334</v>
      </c>
    </row>
    <row r="3560" spans="1:9" ht="12.75" hidden="1" outlineLevel="4">
      <c r="A3560" s="85" t="s">
        <v>1092</v>
      </c>
      <c r="B3560" s="88" t="s">
        <v>2522</v>
      </c>
      <c r="C3560" s="88" t="s">
        <v>2523</v>
      </c>
      <c r="D3560" s="89">
        <v>67</v>
      </c>
      <c r="F3560" s="98">
        <f t="shared" si="55"/>
        <v>0.067</v>
      </c>
      <c r="I3560" s="98">
        <v>0.067</v>
      </c>
    </row>
    <row r="3561" spans="1:9" ht="12.75" hidden="1" outlineLevel="4">
      <c r="A3561" s="85" t="s">
        <v>1093</v>
      </c>
      <c r="B3561" s="88" t="s">
        <v>4699</v>
      </c>
      <c r="C3561" s="88" t="s">
        <v>4700</v>
      </c>
      <c r="D3561" s="89">
        <v>1015</v>
      </c>
      <c r="F3561" s="98">
        <f t="shared" si="55"/>
        <v>1.015</v>
      </c>
      <c r="I3561" s="98">
        <v>1.015</v>
      </c>
    </row>
    <row r="3562" spans="1:9" ht="12.75" hidden="1" outlineLevel="4">
      <c r="A3562" s="85" t="s">
        <v>1094</v>
      </c>
      <c r="B3562" s="88" t="s">
        <v>5583</v>
      </c>
      <c r="C3562" s="88" t="s">
        <v>5584</v>
      </c>
      <c r="D3562" s="89">
        <v>-53602</v>
      </c>
      <c r="F3562" s="98">
        <f t="shared" si="55"/>
        <v>-53.602</v>
      </c>
      <c r="I3562" s="98">
        <v>-53.602</v>
      </c>
    </row>
    <row r="3563" spans="1:9" ht="12.75" hidden="1" outlineLevel="3" collapsed="1">
      <c r="A3563" s="85" t="s">
        <v>2398</v>
      </c>
      <c r="B3563" s="90" t="s">
        <v>1095</v>
      </c>
      <c r="C3563" s="90" t="s">
        <v>1096</v>
      </c>
      <c r="D3563" s="91">
        <v>389719</v>
      </c>
      <c r="F3563" s="98">
        <f t="shared" si="55"/>
        <v>389.719</v>
      </c>
      <c r="I3563" s="98">
        <v>389.719</v>
      </c>
    </row>
    <row r="3564" spans="1:9" ht="12.75" hidden="1" outlineLevel="4">
      <c r="A3564" s="85" t="s">
        <v>1097</v>
      </c>
      <c r="B3564" s="88" t="s">
        <v>5089</v>
      </c>
      <c r="C3564" s="88" t="s">
        <v>5090</v>
      </c>
      <c r="D3564" s="89">
        <v>5125</v>
      </c>
      <c r="F3564" s="98">
        <f t="shared" si="55"/>
        <v>5.125</v>
      </c>
      <c r="I3564" s="98">
        <v>5.125</v>
      </c>
    </row>
    <row r="3565" spans="1:9" ht="12.75" hidden="1" outlineLevel="4">
      <c r="A3565" s="85" t="s">
        <v>1098</v>
      </c>
      <c r="B3565" s="88" t="s">
        <v>2404</v>
      </c>
      <c r="C3565" s="88" t="s">
        <v>2405</v>
      </c>
      <c r="D3565" s="89">
        <v>46194</v>
      </c>
      <c r="F3565" s="98">
        <f t="shared" si="55"/>
        <v>46.194</v>
      </c>
      <c r="I3565" s="98">
        <v>46.194</v>
      </c>
    </row>
    <row r="3566" spans="1:9" ht="12.75" hidden="1" outlineLevel="4">
      <c r="A3566" s="85" t="s">
        <v>1099</v>
      </c>
      <c r="B3566" s="88" t="s">
        <v>6129</v>
      </c>
      <c r="C3566" s="88" t="s">
        <v>6130</v>
      </c>
      <c r="D3566" s="89">
        <v>61136</v>
      </c>
      <c r="F3566" s="98">
        <f t="shared" si="55"/>
        <v>61.136</v>
      </c>
      <c r="I3566" s="98">
        <v>61.136</v>
      </c>
    </row>
    <row r="3567" spans="1:9" ht="12.75" hidden="1" outlineLevel="4">
      <c r="A3567" s="85" t="s">
        <v>1100</v>
      </c>
      <c r="B3567" s="88" t="s">
        <v>2410</v>
      </c>
      <c r="C3567" s="88" t="s">
        <v>2411</v>
      </c>
      <c r="D3567" s="89">
        <v>-3653</v>
      </c>
      <c r="F3567" s="98">
        <f t="shared" si="55"/>
        <v>-3.653</v>
      </c>
      <c r="I3567" s="98">
        <v>-3.653</v>
      </c>
    </row>
    <row r="3568" spans="1:9" ht="12.75" hidden="1" outlineLevel="4">
      <c r="A3568" s="85" t="s">
        <v>1101</v>
      </c>
      <c r="B3568" s="88" t="s">
        <v>5203</v>
      </c>
      <c r="C3568" s="88" t="s">
        <v>5204</v>
      </c>
      <c r="D3568" s="89">
        <v>600</v>
      </c>
      <c r="F3568" s="98">
        <f t="shared" si="55"/>
        <v>0.6</v>
      </c>
      <c r="I3568" s="98">
        <v>0.6</v>
      </c>
    </row>
    <row r="3569" spans="1:9" ht="12.75" hidden="1" outlineLevel="4">
      <c r="A3569" s="85" t="s">
        <v>1102</v>
      </c>
      <c r="B3569" s="88" t="s">
        <v>5206</v>
      </c>
      <c r="C3569" s="88" t="s">
        <v>5207</v>
      </c>
      <c r="D3569" s="89">
        <v>34</v>
      </c>
      <c r="F3569" s="98">
        <f t="shared" si="55"/>
        <v>0.034</v>
      </c>
      <c r="I3569" s="98">
        <v>0.034</v>
      </c>
    </row>
    <row r="3570" spans="1:9" ht="12.75" hidden="1" outlineLevel="4">
      <c r="A3570" s="85" t="s">
        <v>1103</v>
      </c>
      <c r="B3570" s="88" t="s">
        <v>3156</v>
      </c>
      <c r="C3570" s="88" t="s">
        <v>3157</v>
      </c>
      <c r="D3570" s="89">
        <v>21275</v>
      </c>
      <c r="F3570" s="98">
        <f t="shared" si="55"/>
        <v>21.275</v>
      </c>
      <c r="I3570" s="98">
        <v>21.275</v>
      </c>
    </row>
    <row r="3571" spans="1:9" ht="12.75" hidden="1" outlineLevel="4">
      <c r="A3571" s="85" t="s">
        <v>1104</v>
      </c>
      <c r="B3571" s="88" t="s">
        <v>3653</v>
      </c>
      <c r="C3571" s="88" t="s">
        <v>3654</v>
      </c>
      <c r="D3571" s="89">
        <v>230</v>
      </c>
      <c r="F3571" s="98">
        <f t="shared" si="55"/>
        <v>0.23</v>
      </c>
      <c r="I3571" s="98">
        <v>0.23</v>
      </c>
    </row>
    <row r="3572" spans="1:9" ht="12.75" hidden="1" outlineLevel="4">
      <c r="A3572" s="85" t="s">
        <v>1105</v>
      </c>
      <c r="B3572" s="88" t="s">
        <v>5660</v>
      </c>
      <c r="C3572" s="88" t="s">
        <v>5661</v>
      </c>
      <c r="D3572" s="89">
        <v>1500</v>
      </c>
      <c r="F3572" s="98">
        <f t="shared" si="55"/>
        <v>1.5</v>
      </c>
      <c r="I3572" s="98">
        <v>1.5</v>
      </c>
    </row>
    <row r="3573" spans="1:9" ht="12.75" hidden="1" outlineLevel="4">
      <c r="A3573" s="85" t="s">
        <v>1106</v>
      </c>
      <c r="B3573" s="88" t="s">
        <v>5808</v>
      </c>
      <c r="C3573" s="88" t="s">
        <v>5105</v>
      </c>
      <c r="D3573" s="89">
        <v>9406</v>
      </c>
      <c r="F3573" s="98">
        <f t="shared" si="55"/>
        <v>9.406</v>
      </c>
      <c r="I3573" s="98">
        <v>9.406</v>
      </c>
    </row>
    <row r="3574" spans="1:9" ht="12.75" hidden="1" outlineLevel="4">
      <c r="A3574" s="85" t="s">
        <v>1107</v>
      </c>
      <c r="B3574" s="88" t="s">
        <v>2393</v>
      </c>
      <c r="C3574" s="88" t="s">
        <v>2394</v>
      </c>
      <c r="D3574" s="89">
        <v>900</v>
      </c>
      <c r="F3574" s="98">
        <f t="shared" si="55"/>
        <v>0.9</v>
      </c>
      <c r="I3574" s="98">
        <v>0.9</v>
      </c>
    </row>
    <row r="3575" spans="1:9" ht="12.75" hidden="1" outlineLevel="4">
      <c r="A3575" s="85" t="s">
        <v>1108</v>
      </c>
      <c r="B3575" s="88" t="s">
        <v>2813</v>
      </c>
      <c r="C3575" s="88" t="s">
        <v>2814</v>
      </c>
      <c r="D3575" s="89">
        <v>5940</v>
      </c>
      <c r="F3575" s="98">
        <f t="shared" si="55"/>
        <v>5.94</v>
      </c>
      <c r="I3575" s="98">
        <v>5.94</v>
      </c>
    </row>
    <row r="3576" spans="1:9" ht="12.75" hidden="1" outlineLevel="4">
      <c r="A3576" s="85" t="s">
        <v>1109</v>
      </c>
      <c r="B3576" s="88" t="s">
        <v>5097</v>
      </c>
      <c r="C3576" s="88" t="s">
        <v>5098</v>
      </c>
      <c r="D3576" s="89">
        <v>1000</v>
      </c>
      <c r="F3576" s="98">
        <f t="shared" si="55"/>
        <v>1</v>
      </c>
      <c r="I3576" s="98">
        <v>1</v>
      </c>
    </row>
    <row r="3577" spans="1:9" ht="12.75" hidden="1" outlineLevel="4">
      <c r="A3577" s="85" t="s">
        <v>1110</v>
      </c>
      <c r="B3577" s="88" t="s">
        <v>2440</v>
      </c>
      <c r="C3577" s="88" t="s">
        <v>2441</v>
      </c>
      <c r="D3577" s="89">
        <v>19701</v>
      </c>
      <c r="F3577" s="98">
        <f t="shared" si="55"/>
        <v>19.701</v>
      </c>
      <c r="I3577" s="98">
        <v>19.701</v>
      </c>
    </row>
    <row r="3578" spans="1:9" ht="12.75" hidden="1" outlineLevel="4">
      <c r="A3578" s="85" t="s">
        <v>1111</v>
      </c>
      <c r="B3578" s="88" t="s">
        <v>4693</v>
      </c>
      <c r="C3578" s="88" t="s">
        <v>4694</v>
      </c>
      <c r="D3578" s="89">
        <v>6508</v>
      </c>
      <c r="F3578" s="98">
        <f t="shared" si="55"/>
        <v>6.508</v>
      </c>
      <c r="I3578" s="98">
        <v>6.508</v>
      </c>
    </row>
    <row r="3579" spans="1:9" ht="12.75" hidden="1" outlineLevel="4">
      <c r="A3579" s="85" t="s">
        <v>1112</v>
      </c>
      <c r="B3579" s="88" t="s">
        <v>4699</v>
      </c>
      <c r="C3579" s="88" t="s">
        <v>4700</v>
      </c>
      <c r="D3579" s="89">
        <v>4185</v>
      </c>
      <c r="F3579" s="98">
        <f t="shared" si="55"/>
        <v>4.185</v>
      </c>
      <c r="I3579" s="98">
        <v>4.185</v>
      </c>
    </row>
    <row r="3580" spans="1:9" ht="12.75" hidden="1" outlineLevel="4">
      <c r="A3580" s="85" t="s">
        <v>1113</v>
      </c>
      <c r="B3580" s="88" t="s">
        <v>1058</v>
      </c>
      <c r="C3580" s="88" t="s">
        <v>1059</v>
      </c>
      <c r="D3580" s="89">
        <v>-34600</v>
      </c>
      <c r="F3580" s="98">
        <f t="shared" si="55"/>
        <v>-34.6</v>
      </c>
      <c r="I3580" s="98">
        <v>-34.6</v>
      </c>
    </row>
    <row r="3581" spans="1:9" ht="12.75" hidden="1" outlineLevel="4">
      <c r="A3581" s="85" t="s">
        <v>1114</v>
      </c>
      <c r="B3581" s="88" t="s">
        <v>5583</v>
      </c>
      <c r="C3581" s="88" t="s">
        <v>5584</v>
      </c>
      <c r="D3581" s="89">
        <v>-9940</v>
      </c>
      <c r="F3581" s="98">
        <f t="shared" si="55"/>
        <v>-9.94</v>
      </c>
      <c r="I3581" s="98">
        <v>-9.94</v>
      </c>
    </row>
    <row r="3582" spans="1:9" ht="12.75" hidden="1" outlineLevel="4">
      <c r="A3582" s="85" t="s">
        <v>1115</v>
      </c>
      <c r="B3582" s="88" t="s">
        <v>2483</v>
      </c>
      <c r="C3582" s="88" t="s">
        <v>2484</v>
      </c>
      <c r="D3582" s="89">
        <v>643338</v>
      </c>
      <c r="F3582" s="98">
        <f t="shared" si="55"/>
        <v>643.338</v>
      </c>
      <c r="I3582" s="98">
        <v>643.338</v>
      </c>
    </row>
    <row r="3583" spans="1:9" ht="12.75" hidden="1" outlineLevel="4">
      <c r="A3583" s="85" t="s">
        <v>1116</v>
      </c>
      <c r="B3583" s="88" t="s">
        <v>318</v>
      </c>
      <c r="C3583" s="88" t="s">
        <v>319</v>
      </c>
      <c r="D3583" s="89">
        <v>826</v>
      </c>
      <c r="F3583" s="98">
        <f t="shared" si="55"/>
        <v>0.826</v>
      </c>
      <c r="I3583" s="98">
        <v>0.826</v>
      </c>
    </row>
    <row r="3584" spans="1:9" ht="12.75" hidden="1" outlineLevel="4">
      <c r="A3584" s="85" t="s">
        <v>1117</v>
      </c>
      <c r="B3584" s="88" t="s">
        <v>777</v>
      </c>
      <c r="C3584" s="88" t="s">
        <v>778</v>
      </c>
      <c r="D3584" s="89">
        <v>20000</v>
      </c>
      <c r="F3584" s="98">
        <f t="shared" si="55"/>
        <v>20</v>
      </c>
      <c r="I3584" s="98">
        <v>20</v>
      </c>
    </row>
    <row r="3585" spans="1:9" ht="12.75" hidden="1" outlineLevel="4">
      <c r="A3585" s="85" t="s">
        <v>1118</v>
      </c>
      <c r="B3585" s="88" t="s">
        <v>2486</v>
      </c>
      <c r="C3585" s="88" t="s">
        <v>2487</v>
      </c>
      <c r="D3585" s="89">
        <v>138790</v>
      </c>
      <c r="F3585" s="98">
        <f t="shared" si="55"/>
        <v>138.79</v>
      </c>
      <c r="I3585" s="98">
        <v>138.79</v>
      </c>
    </row>
    <row r="3586" spans="1:9" ht="12.75" hidden="1" outlineLevel="4">
      <c r="A3586" s="85" t="s">
        <v>1119</v>
      </c>
      <c r="B3586" s="88" t="s">
        <v>2413</v>
      </c>
      <c r="C3586" s="88" t="s">
        <v>2414</v>
      </c>
      <c r="D3586" s="89">
        <v>-3474</v>
      </c>
      <c r="F3586" s="98">
        <f t="shared" si="55"/>
        <v>-3.474</v>
      </c>
      <c r="I3586" s="98">
        <v>-3.474</v>
      </c>
    </row>
    <row r="3587" spans="1:9" ht="12.75" hidden="1" outlineLevel="4">
      <c r="A3587" s="85" t="s">
        <v>1120</v>
      </c>
      <c r="B3587" s="88" t="s">
        <v>6165</v>
      </c>
      <c r="C3587" s="88" t="s">
        <v>6166</v>
      </c>
      <c r="D3587" s="89">
        <v>-244</v>
      </c>
      <c r="F3587" s="98">
        <f t="shared" si="55"/>
        <v>-0.244</v>
      </c>
      <c r="I3587" s="98">
        <v>-0.244</v>
      </c>
    </row>
    <row r="3588" spans="1:9" ht="12.75" hidden="1" outlineLevel="4">
      <c r="A3588" s="85" t="s">
        <v>1121</v>
      </c>
      <c r="B3588" s="88" t="s">
        <v>3159</v>
      </c>
      <c r="C3588" s="88" t="s">
        <v>3160</v>
      </c>
      <c r="D3588" s="89">
        <v>106942</v>
      </c>
      <c r="F3588" s="98">
        <f t="shared" si="55"/>
        <v>106.942</v>
      </c>
      <c r="I3588" s="98">
        <v>106.942</v>
      </c>
    </row>
    <row r="3589" spans="1:9" ht="12.75" hidden="1" outlineLevel="4">
      <c r="A3589" s="85" t="s">
        <v>1122</v>
      </c>
      <c r="B3589" s="88" t="s">
        <v>2575</v>
      </c>
      <c r="C3589" s="88" t="s">
        <v>2576</v>
      </c>
      <c r="D3589" s="89">
        <v>12520</v>
      </c>
      <c r="F3589" s="98">
        <f t="shared" si="55"/>
        <v>12.52</v>
      </c>
      <c r="I3589" s="98">
        <v>12.52</v>
      </c>
    </row>
    <row r="3590" spans="1:9" ht="12.75" hidden="1" outlineLevel="4">
      <c r="A3590" s="85" t="s">
        <v>1123</v>
      </c>
      <c r="B3590" s="88" t="s">
        <v>5692</v>
      </c>
      <c r="C3590" s="88" t="s">
        <v>5693</v>
      </c>
      <c r="D3590" s="89">
        <v>5000</v>
      </c>
      <c r="F3590" s="98">
        <f aca="true" t="shared" si="56" ref="F3590:F3653">D3590/1000</f>
        <v>5</v>
      </c>
      <c r="I3590" s="98">
        <v>5</v>
      </c>
    </row>
    <row r="3591" spans="1:9" ht="12.75" hidden="1" outlineLevel="4">
      <c r="A3591" s="85" t="s">
        <v>1124</v>
      </c>
      <c r="B3591" s="88" t="s">
        <v>2504</v>
      </c>
      <c r="C3591" s="88" t="s">
        <v>2505</v>
      </c>
      <c r="D3591" s="89">
        <v>2063</v>
      </c>
      <c r="F3591" s="98">
        <f t="shared" si="56"/>
        <v>2.063</v>
      </c>
      <c r="I3591" s="98">
        <v>2.063</v>
      </c>
    </row>
    <row r="3592" spans="1:9" ht="12.75" hidden="1" outlineLevel="4">
      <c r="A3592" s="85" t="s">
        <v>1125</v>
      </c>
      <c r="B3592" s="88" t="s">
        <v>335</v>
      </c>
      <c r="C3592" s="88" t="s">
        <v>336</v>
      </c>
      <c r="D3592" s="89">
        <v>500</v>
      </c>
      <c r="F3592" s="98">
        <f t="shared" si="56"/>
        <v>0.5</v>
      </c>
      <c r="I3592" s="98">
        <v>0.5</v>
      </c>
    </row>
    <row r="3593" spans="1:9" ht="12.75" hidden="1" outlineLevel="4">
      <c r="A3593" s="85" t="s">
        <v>1126</v>
      </c>
      <c r="B3593" s="88" t="s">
        <v>2510</v>
      </c>
      <c r="C3593" s="88" t="s">
        <v>2511</v>
      </c>
      <c r="D3593" s="89">
        <v>1842</v>
      </c>
      <c r="F3593" s="98">
        <f t="shared" si="56"/>
        <v>1.842</v>
      </c>
      <c r="I3593" s="98">
        <v>1.842</v>
      </c>
    </row>
    <row r="3594" spans="1:9" ht="12.75" hidden="1" outlineLevel="4">
      <c r="A3594" s="85" t="s">
        <v>1127</v>
      </c>
      <c r="B3594" s="88" t="s">
        <v>2437</v>
      </c>
      <c r="C3594" s="88" t="s">
        <v>2438</v>
      </c>
      <c r="D3594" s="89">
        <v>11702</v>
      </c>
      <c r="F3594" s="98">
        <f t="shared" si="56"/>
        <v>11.702</v>
      </c>
      <c r="I3594" s="98">
        <v>11.702</v>
      </c>
    </row>
    <row r="3595" spans="1:9" ht="12.75" hidden="1" outlineLevel="3" collapsed="1">
      <c r="A3595" s="85" t="s">
        <v>2398</v>
      </c>
      <c r="B3595" s="90" t="s">
        <v>1128</v>
      </c>
      <c r="C3595" s="90" t="s">
        <v>1129</v>
      </c>
      <c r="D3595" s="91">
        <v>1075346</v>
      </c>
      <c r="F3595" s="98">
        <f t="shared" si="56"/>
        <v>1075.346</v>
      </c>
      <c r="I3595" s="98">
        <v>1075.346</v>
      </c>
    </row>
    <row r="3596" spans="1:9" ht="12.75" hidden="1" outlineLevel="4">
      <c r="A3596" s="85" t="s">
        <v>1130</v>
      </c>
      <c r="B3596" s="88" t="s">
        <v>2404</v>
      </c>
      <c r="C3596" s="88" t="s">
        <v>2405</v>
      </c>
      <c r="D3596" s="89">
        <v>29784</v>
      </c>
      <c r="F3596" s="98">
        <f t="shared" si="56"/>
        <v>29.784</v>
      </c>
      <c r="I3596" s="98">
        <v>29.784</v>
      </c>
    </row>
    <row r="3597" spans="1:9" ht="12.75" hidden="1" outlineLevel="4">
      <c r="A3597" s="85" t="s">
        <v>1131</v>
      </c>
      <c r="B3597" s="88" t="s">
        <v>2413</v>
      </c>
      <c r="C3597" s="88" t="s">
        <v>2414</v>
      </c>
      <c r="D3597" s="89">
        <v>-1985</v>
      </c>
      <c r="F3597" s="98">
        <f t="shared" si="56"/>
        <v>-1.985</v>
      </c>
      <c r="I3597" s="98">
        <v>-1.985</v>
      </c>
    </row>
    <row r="3598" spans="1:9" ht="12.75" hidden="1" outlineLevel="4">
      <c r="A3598" s="85" t="s">
        <v>1132</v>
      </c>
      <c r="B3598" s="88" t="s">
        <v>1617</v>
      </c>
      <c r="C3598" s="88" t="s">
        <v>5220</v>
      </c>
      <c r="D3598" s="89">
        <v>162</v>
      </c>
      <c r="F3598" s="98">
        <f t="shared" si="56"/>
        <v>0.162</v>
      </c>
      <c r="I3598" s="98">
        <v>0.162</v>
      </c>
    </row>
    <row r="3599" spans="1:9" ht="12.75" hidden="1" outlineLevel="4">
      <c r="A3599" s="85" t="s">
        <v>1133</v>
      </c>
      <c r="B3599" s="88" t="s">
        <v>2572</v>
      </c>
      <c r="C3599" s="88" t="s">
        <v>2573</v>
      </c>
      <c r="D3599" s="89">
        <v>35</v>
      </c>
      <c r="F3599" s="98">
        <f t="shared" si="56"/>
        <v>0.035</v>
      </c>
      <c r="I3599" s="98">
        <v>0.035</v>
      </c>
    </row>
    <row r="3600" spans="1:9" ht="12.75" hidden="1" outlineLevel="4">
      <c r="A3600" s="85" t="s">
        <v>1134</v>
      </c>
      <c r="B3600" s="88" t="s">
        <v>2342</v>
      </c>
      <c r="C3600" s="88" t="s">
        <v>2343</v>
      </c>
      <c r="D3600" s="89">
        <v>2952</v>
      </c>
      <c r="F3600" s="98">
        <f t="shared" si="56"/>
        <v>2.952</v>
      </c>
      <c r="I3600" s="98">
        <v>2.952</v>
      </c>
    </row>
    <row r="3601" spans="1:9" ht="12.75" hidden="1" outlineLevel="4">
      <c r="A3601" s="85" t="s">
        <v>1135</v>
      </c>
      <c r="B3601" s="88" t="s">
        <v>2575</v>
      </c>
      <c r="C3601" s="88" t="s">
        <v>2576</v>
      </c>
      <c r="D3601" s="89">
        <v>7000</v>
      </c>
      <c r="F3601" s="98">
        <f t="shared" si="56"/>
        <v>7</v>
      </c>
      <c r="I3601" s="98">
        <v>7</v>
      </c>
    </row>
    <row r="3602" spans="1:9" ht="12.75" hidden="1" outlineLevel="4">
      <c r="A3602" s="85" t="s">
        <v>1136</v>
      </c>
      <c r="B3602" s="88" t="s">
        <v>5692</v>
      </c>
      <c r="C3602" s="88" t="s">
        <v>5693</v>
      </c>
      <c r="D3602" s="89">
        <v>5000</v>
      </c>
      <c r="F3602" s="98">
        <f t="shared" si="56"/>
        <v>5</v>
      </c>
      <c r="I3602" s="98">
        <v>5</v>
      </c>
    </row>
    <row r="3603" spans="1:9" ht="12.75" hidden="1" outlineLevel="4">
      <c r="A3603" s="85" t="s">
        <v>1137</v>
      </c>
      <c r="B3603" s="88" t="s">
        <v>2504</v>
      </c>
      <c r="C3603" s="88" t="s">
        <v>2505</v>
      </c>
      <c r="D3603" s="89">
        <v>1320</v>
      </c>
      <c r="F3603" s="98">
        <f t="shared" si="56"/>
        <v>1.32</v>
      </c>
      <c r="I3603" s="98">
        <v>1.32</v>
      </c>
    </row>
    <row r="3604" spans="1:9" ht="12.75" hidden="1" outlineLevel="4">
      <c r="A3604" s="85" t="s">
        <v>1138</v>
      </c>
      <c r="B3604" s="88" t="s">
        <v>2510</v>
      </c>
      <c r="C3604" s="88" t="s">
        <v>2511</v>
      </c>
      <c r="D3604" s="89">
        <v>1228</v>
      </c>
      <c r="F3604" s="98">
        <f t="shared" si="56"/>
        <v>1.228</v>
      </c>
      <c r="I3604" s="98">
        <v>1.228</v>
      </c>
    </row>
    <row r="3605" spans="1:9" ht="12.75" hidden="1" outlineLevel="4">
      <c r="A3605" s="85" t="s">
        <v>1139</v>
      </c>
      <c r="B3605" s="88" t="s">
        <v>5583</v>
      </c>
      <c r="C3605" s="88" t="s">
        <v>5584</v>
      </c>
      <c r="D3605" s="89">
        <v>-10000</v>
      </c>
      <c r="F3605" s="98">
        <f t="shared" si="56"/>
        <v>-10</v>
      </c>
      <c r="I3605" s="98">
        <v>-10</v>
      </c>
    </row>
    <row r="3606" spans="1:9" ht="12.75" hidden="1" outlineLevel="4">
      <c r="A3606" s="85" t="s">
        <v>1140</v>
      </c>
      <c r="B3606" s="88" t="s">
        <v>2483</v>
      </c>
      <c r="C3606" s="88" t="s">
        <v>2484</v>
      </c>
      <c r="D3606" s="89">
        <v>423299</v>
      </c>
      <c r="F3606" s="98">
        <f t="shared" si="56"/>
        <v>423.299</v>
      </c>
      <c r="I3606" s="98">
        <v>423.299</v>
      </c>
    </row>
    <row r="3607" spans="1:9" ht="12.75" hidden="1" outlineLevel="4">
      <c r="A3607" s="85" t="s">
        <v>1141</v>
      </c>
      <c r="B3607" s="88" t="s">
        <v>5089</v>
      </c>
      <c r="C3607" s="88" t="s">
        <v>5090</v>
      </c>
      <c r="D3607" s="89">
        <v>5125</v>
      </c>
      <c r="F3607" s="98">
        <f t="shared" si="56"/>
        <v>5.125</v>
      </c>
      <c r="I3607" s="98">
        <v>5.125</v>
      </c>
    </row>
    <row r="3608" spans="1:9" ht="12.75" hidden="1" outlineLevel="4">
      <c r="A3608" s="85" t="s">
        <v>1142</v>
      </c>
      <c r="B3608" s="88" t="s">
        <v>777</v>
      </c>
      <c r="C3608" s="88" t="s">
        <v>778</v>
      </c>
      <c r="D3608" s="89">
        <v>10000</v>
      </c>
      <c r="F3608" s="98">
        <f t="shared" si="56"/>
        <v>10</v>
      </c>
      <c r="I3608" s="98">
        <v>10</v>
      </c>
    </row>
    <row r="3609" spans="1:9" ht="12.75" hidden="1" outlineLevel="4">
      <c r="A3609" s="85" t="s">
        <v>1143</v>
      </c>
      <c r="B3609" s="88" t="s">
        <v>2486</v>
      </c>
      <c r="C3609" s="88" t="s">
        <v>2487</v>
      </c>
      <c r="D3609" s="89">
        <v>91121</v>
      </c>
      <c r="F3609" s="98">
        <f t="shared" si="56"/>
        <v>91.121</v>
      </c>
      <c r="I3609" s="98">
        <v>91.121</v>
      </c>
    </row>
    <row r="3610" spans="1:9" ht="12.75" hidden="1" outlineLevel="4">
      <c r="A3610" s="85" t="s">
        <v>1144</v>
      </c>
      <c r="B3610" s="88" t="s">
        <v>6129</v>
      </c>
      <c r="C3610" s="88" t="s">
        <v>6130</v>
      </c>
      <c r="D3610" s="89">
        <v>35846</v>
      </c>
      <c r="F3610" s="98">
        <f t="shared" si="56"/>
        <v>35.846</v>
      </c>
      <c r="I3610" s="98">
        <v>35.846</v>
      </c>
    </row>
    <row r="3611" spans="1:9" ht="12.75" hidden="1" outlineLevel="4">
      <c r="A3611" s="85" t="s">
        <v>1145</v>
      </c>
      <c r="B3611" s="88" t="s">
        <v>6165</v>
      </c>
      <c r="C3611" s="88" t="s">
        <v>6166</v>
      </c>
      <c r="D3611" s="89">
        <v>244</v>
      </c>
      <c r="F3611" s="98">
        <f t="shared" si="56"/>
        <v>0.244</v>
      </c>
      <c r="I3611" s="98">
        <v>0.244</v>
      </c>
    </row>
    <row r="3612" spans="1:9" ht="12.75" hidden="1" outlineLevel="4">
      <c r="A3612" s="85" t="s">
        <v>1146</v>
      </c>
      <c r="B3612" s="88" t="s">
        <v>5206</v>
      </c>
      <c r="C3612" s="88" t="s">
        <v>5207</v>
      </c>
      <c r="D3612" s="89">
        <v>34</v>
      </c>
      <c r="F3612" s="98">
        <f t="shared" si="56"/>
        <v>0.034</v>
      </c>
      <c r="I3612" s="98">
        <v>0.034</v>
      </c>
    </row>
    <row r="3613" spans="1:9" ht="12.75" hidden="1" outlineLevel="4">
      <c r="A3613" s="85" t="s">
        <v>1147</v>
      </c>
      <c r="B3613" s="88" t="s">
        <v>2645</v>
      </c>
      <c r="C3613" s="88" t="s">
        <v>2646</v>
      </c>
      <c r="D3613" s="89">
        <v>155</v>
      </c>
      <c r="F3613" s="98">
        <f t="shared" si="56"/>
        <v>0.155</v>
      </c>
      <c r="I3613" s="98">
        <v>0.155</v>
      </c>
    </row>
    <row r="3614" spans="1:9" ht="12.75" hidden="1" outlineLevel="4">
      <c r="A3614" s="85" t="s">
        <v>1148</v>
      </c>
      <c r="B3614" s="88" t="s">
        <v>2393</v>
      </c>
      <c r="C3614" s="88" t="s">
        <v>2394</v>
      </c>
      <c r="D3614" s="89">
        <v>1000</v>
      </c>
      <c r="F3614" s="98">
        <f t="shared" si="56"/>
        <v>1</v>
      </c>
      <c r="I3614" s="98">
        <v>1</v>
      </c>
    </row>
    <row r="3615" spans="1:9" ht="12.75" hidden="1" outlineLevel="4">
      <c r="A3615" s="85" t="s">
        <v>1149</v>
      </c>
      <c r="B3615" s="88" t="s">
        <v>2813</v>
      </c>
      <c r="C3615" s="88" t="s">
        <v>2814</v>
      </c>
      <c r="D3615" s="89">
        <v>3960</v>
      </c>
      <c r="F3615" s="98">
        <f t="shared" si="56"/>
        <v>3.96</v>
      </c>
      <c r="I3615" s="98">
        <v>3.96</v>
      </c>
    </row>
    <row r="3616" spans="1:9" ht="12.75" hidden="1" outlineLevel="4">
      <c r="A3616" s="85" t="s">
        <v>1150</v>
      </c>
      <c r="B3616" s="88" t="s">
        <v>5097</v>
      </c>
      <c r="C3616" s="88" t="s">
        <v>5098</v>
      </c>
      <c r="D3616" s="89">
        <v>1000</v>
      </c>
      <c r="F3616" s="98">
        <f t="shared" si="56"/>
        <v>1</v>
      </c>
      <c r="I3616" s="98">
        <v>1</v>
      </c>
    </row>
    <row r="3617" spans="1:9" ht="12.75" hidden="1" outlineLevel="4">
      <c r="A3617" s="85" t="s">
        <v>1151</v>
      </c>
      <c r="B3617" s="88" t="s">
        <v>2437</v>
      </c>
      <c r="C3617" s="88" t="s">
        <v>2438</v>
      </c>
      <c r="D3617" s="89">
        <v>7801</v>
      </c>
      <c r="F3617" s="98">
        <f t="shared" si="56"/>
        <v>7.801</v>
      </c>
      <c r="I3617" s="98">
        <v>7.801</v>
      </c>
    </row>
    <row r="3618" spans="1:9" ht="12.75" hidden="1" outlineLevel="4">
      <c r="A3618" s="85" t="s">
        <v>1152</v>
      </c>
      <c r="B3618" s="88" t="s">
        <v>2440</v>
      </c>
      <c r="C3618" s="88" t="s">
        <v>2441</v>
      </c>
      <c r="D3618" s="89">
        <v>13134</v>
      </c>
      <c r="F3618" s="98">
        <f t="shared" si="56"/>
        <v>13.134</v>
      </c>
      <c r="I3618" s="98">
        <v>13.134</v>
      </c>
    </row>
    <row r="3619" spans="1:9" ht="12.75" hidden="1" outlineLevel="4">
      <c r="A3619" s="85" t="s">
        <v>1153</v>
      </c>
      <c r="B3619" s="88" t="s">
        <v>4693</v>
      </c>
      <c r="C3619" s="88" t="s">
        <v>4694</v>
      </c>
      <c r="D3619" s="89">
        <v>5987</v>
      </c>
      <c r="F3619" s="98">
        <f t="shared" si="56"/>
        <v>5.987</v>
      </c>
      <c r="I3619" s="98">
        <v>5.987</v>
      </c>
    </row>
    <row r="3620" spans="1:9" ht="12.75" hidden="1" outlineLevel="4">
      <c r="A3620" s="85" t="s">
        <v>1154</v>
      </c>
      <c r="B3620" s="88" t="s">
        <v>4699</v>
      </c>
      <c r="C3620" s="88" t="s">
        <v>4700</v>
      </c>
      <c r="D3620" s="89">
        <v>2790</v>
      </c>
      <c r="F3620" s="98">
        <f t="shared" si="56"/>
        <v>2.79</v>
      </c>
      <c r="I3620" s="98">
        <v>2.79</v>
      </c>
    </row>
    <row r="3621" spans="1:9" ht="12.75" hidden="1" outlineLevel="4">
      <c r="A3621" s="85" t="s">
        <v>1155</v>
      </c>
      <c r="B3621" s="88" t="s">
        <v>1058</v>
      </c>
      <c r="C3621" s="88" t="s">
        <v>1059</v>
      </c>
      <c r="D3621" s="89">
        <v>-98000</v>
      </c>
      <c r="F3621" s="98">
        <f t="shared" si="56"/>
        <v>-98</v>
      </c>
      <c r="I3621" s="98">
        <v>-98</v>
      </c>
    </row>
    <row r="3622" spans="1:9" ht="12.75" hidden="1" outlineLevel="3" collapsed="1">
      <c r="A3622" s="85" t="s">
        <v>2398</v>
      </c>
      <c r="B3622" s="90" t="s">
        <v>1156</v>
      </c>
      <c r="C3622" s="90" t="s">
        <v>4817</v>
      </c>
      <c r="D3622" s="91">
        <v>538992</v>
      </c>
      <c r="F3622" s="98">
        <f t="shared" si="56"/>
        <v>538.992</v>
      </c>
      <c r="I3622" s="98">
        <v>538.992</v>
      </c>
    </row>
    <row r="3623" spans="1:9" ht="12.75" hidden="1" outlineLevel="4">
      <c r="A3623" s="85" t="s">
        <v>4818</v>
      </c>
      <c r="B3623" s="88" t="s">
        <v>2404</v>
      </c>
      <c r="C3623" s="88" t="s">
        <v>2405</v>
      </c>
      <c r="D3623" s="89">
        <v>22012</v>
      </c>
      <c r="F3623" s="98">
        <f t="shared" si="56"/>
        <v>22.012</v>
      </c>
      <c r="I3623" s="98">
        <v>22.012</v>
      </c>
    </row>
    <row r="3624" spans="1:9" ht="12.75" hidden="1" outlineLevel="4">
      <c r="A3624" s="85" t="s">
        <v>4819</v>
      </c>
      <c r="B3624" s="88" t="s">
        <v>1617</v>
      </c>
      <c r="C3624" s="88" t="s">
        <v>5220</v>
      </c>
      <c r="D3624" s="89">
        <v>162</v>
      </c>
      <c r="F3624" s="98">
        <f t="shared" si="56"/>
        <v>0.162</v>
      </c>
      <c r="I3624" s="98">
        <v>0.162</v>
      </c>
    </row>
    <row r="3625" spans="1:9" ht="12.75" hidden="1" outlineLevel="4">
      <c r="A3625" s="85" t="s">
        <v>4820</v>
      </c>
      <c r="B3625" s="88" t="s">
        <v>2572</v>
      </c>
      <c r="C3625" s="88" t="s">
        <v>2573</v>
      </c>
      <c r="D3625" s="89">
        <v>600</v>
      </c>
      <c r="F3625" s="98">
        <f t="shared" si="56"/>
        <v>0.6</v>
      </c>
      <c r="I3625" s="98">
        <v>0.6</v>
      </c>
    </row>
    <row r="3626" spans="1:9" ht="12.75" hidden="1" outlineLevel="4">
      <c r="A3626" s="85" t="s">
        <v>4821</v>
      </c>
      <c r="B3626" s="88" t="s">
        <v>5660</v>
      </c>
      <c r="C3626" s="88" t="s">
        <v>5661</v>
      </c>
      <c r="D3626" s="89">
        <v>11473</v>
      </c>
      <c r="F3626" s="98">
        <f t="shared" si="56"/>
        <v>11.473</v>
      </c>
      <c r="I3626" s="98">
        <v>11.473</v>
      </c>
    </row>
    <row r="3627" spans="1:9" ht="12.75" hidden="1" outlineLevel="4">
      <c r="A3627" s="85" t="s">
        <v>4822</v>
      </c>
      <c r="B3627" s="88" t="s">
        <v>2575</v>
      </c>
      <c r="C3627" s="88" t="s">
        <v>2576</v>
      </c>
      <c r="D3627" s="89">
        <v>5000</v>
      </c>
      <c r="F3627" s="98">
        <f t="shared" si="56"/>
        <v>5</v>
      </c>
      <c r="I3627" s="98">
        <v>5</v>
      </c>
    </row>
    <row r="3628" spans="1:9" ht="12.75" hidden="1" outlineLevel="4">
      <c r="A3628" s="85" t="s">
        <v>4823</v>
      </c>
      <c r="B3628" s="88" t="s">
        <v>5667</v>
      </c>
      <c r="C3628" s="88" t="s">
        <v>5668</v>
      </c>
      <c r="D3628" s="89">
        <v>4137</v>
      </c>
      <c r="F3628" s="98">
        <f t="shared" si="56"/>
        <v>4.137</v>
      </c>
      <c r="I3628" s="98">
        <v>4.137</v>
      </c>
    </row>
    <row r="3629" spans="1:9" ht="12.75" hidden="1" outlineLevel="4">
      <c r="A3629" s="85" t="s">
        <v>4824</v>
      </c>
      <c r="B3629" s="88" t="s">
        <v>5097</v>
      </c>
      <c r="C3629" s="88" t="s">
        <v>5098</v>
      </c>
      <c r="D3629" s="89">
        <v>1000</v>
      </c>
      <c r="F3629" s="98">
        <f t="shared" si="56"/>
        <v>1</v>
      </c>
      <c r="I3629" s="98">
        <v>1</v>
      </c>
    </row>
    <row r="3630" spans="1:9" ht="12.75" hidden="1" outlineLevel="4">
      <c r="A3630" s="85" t="s">
        <v>4825</v>
      </c>
      <c r="B3630" s="88" t="s">
        <v>2440</v>
      </c>
      <c r="C3630" s="88" t="s">
        <v>2441</v>
      </c>
      <c r="D3630" s="89">
        <v>9551</v>
      </c>
      <c r="F3630" s="98">
        <f t="shared" si="56"/>
        <v>9.551</v>
      </c>
      <c r="I3630" s="98">
        <v>9.551</v>
      </c>
    </row>
    <row r="3631" spans="1:9" ht="12.75" hidden="1" outlineLevel="4">
      <c r="A3631" s="85" t="s">
        <v>4826</v>
      </c>
      <c r="B3631" s="88" t="s">
        <v>5583</v>
      </c>
      <c r="C3631" s="88" t="s">
        <v>5584</v>
      </c>
      <c r="D3631" s="89">
        <v>-113000</v>
      </c>
      <c r="F3631" s="98">
        <f t="shared" si="56"/>
        <v>-113</v>
      </c>
      <c r="I3631" s="98">
        <v>-113</v>
      </c>
    </row>
    <row r="3632" spans="1:9" ht="12.75" hidden="1" outlineLevel="4">
      <c r="A3632" s="85" t="s">
        <v>4827</v>
      </c>
      <c r="B3632" s="88" t="s">
        <v>2483</v>
      </c>
      <c r="C3632" s="88" t="s">
        <v>2484</v>
      </c>
      <c r="D3632" s="89">
        <v>338645</v>
      </c>
      <c r="F3632" s="98">
        <f t="shared" si="56"/>
        <v>338.645</v>
      </c>
      <c r="I3632" s="98">
        <v>338.645</v>
      </c>
    </row>
    <row r="3633" spans="1:9" ht="12.75" hidden="1" outlineLevel="4">
      <c r="A3633" s="85" t="s">
        <v>4828</v>
      </c>
      <c r="B3633" s="88" t="s">
        <v>5089</v>
      </c>
      <c r="C3633" s="88" t="s">
        <v>5090</v>
      </c>
      <c r="D3633" s="89">
        <v>2000</v>
      </c>
      <c r="F3633" s="98">
        <f t="shared" si="56"/>
        <v>2</v>
      </c>
      <c r="I3633" s="98">
        <v>2</v>
      </c>
    </row>
    <row r="3634" spans="1:9" ht="12.75" hidden="1" outlineLevel="4">
      <c r="A3634" s="85" t="s">
        <v>4829</v>
      </c>
      <c r="B3634" s="88" t="s">
        <v>777</v>
      </c>
      <c r="C3634" s="88" t="s">
        <v>778</v>
      </c>
      <c r="D3634" s="89">
        <v>10000</v>
      </c>
      <c r="F3634" s="98">
        <f t="shared" si="56"/>
        <v>10</v>
      </c>
      <c r="I3634" s="98">
        <v>10</v>
      </c>
    </row>
    <row r="3635" spans="1:9" ht="12.75" hidden="1" outlineLevel="4">
      <c r="A3635" s="85" t="s">
        <v>4830</v>
      </c>
      <c r="B3635" s="88" t="s">
        <v>2486</v>
      </c>
      <c r="C3635" s="88" t="s">
        <v>2487</v>
      </c>
      <c r="D3635" s="89">
        <v>68406</v>
      </c>
      <c r="F3635" s="98">
        <f t="shared" si="56"/>
        <v>68.406</v>
      </c>
      <c r="I3635" s="98">
        <v>68.406</v>
      </c>
    </row>
    <row r="3636" spans="1:9" ht="12.75" hidden="1" outlineLevel="4">
      <c r="A3636" s="85" t="s">
        <v>4831</v>
      </c>
      <c r="B3636" s="88" t="s">
        <v>2413</v>
      </c>
      <c r="C3636" s="88" t="s">
        <v>2414</v>
      </c>
      <c r="D3636" s="89">
        <v>-1886</v>
      </c>
      <c r="F3636" s="98">
        <f t="shared" si="56"/>
        <v>-1.886</v>
      </c>
      <c r="I3636" s="98">
        <v>-1.886</v>
      </c>
    </row>
    <row r="3637" spans="1:9" ht="12.75" hidden="1" outlineLevel="4">
      <c r="A3637" s="85" t="s">
        <v>4832</v>
      </c>
      <c r="B3637" s="88" t="s">
        <v>698</v>
      </c>
      <c r="C3637" s="88" t="s">
        <v>699</v>
      </c>
      <c r="D3637" s="89">
        <v>1000</v>
      </c>
      <c r="F3637" s="98">
        <f t="shared" si="56"/>
        <v>1</v>
      </c>
      <c r="I3637" s="98">
        <v>1</v>
      </c>
    </row>
    <row r="3638" spans="1:9" ht="12.75" hidden="1" outlineLevel="4">
      <c r="A3638" s="85" t="s">
        <v>4833</v>
      </c>
      <c r="B3638" s="88" t="s">
        <v>5206</v>
      </c>
      <c r="C3638" s="88" t="s">
        <v>5207</v>
      </c>
      <c r="D3638" s="89">
        <v>34</v>
      </c>
      <c r="F3638" s="98">
        <f t="shared" si="56"/>
        <v>0.034</v>
      </c>
      <c r="I3638" s="98">
        <v>0.034</v>
      </c>
    </row>
    <row r="3639" spans="1:9" ht="12.75" hidden="1" outlineLevel="4">
      <c r="A3639" s="85" t="s">
        <v>4834</v>
      </c>
      <c r="B3639" s="88" t="s">
        <v>2393</v>
      </c>
      <c r="C3639" s="88" t="s">
        <v>2394</v>
      </c>
      <c r="D3639" s="89">
        <v>1000</v>
      </c>
      <c r="F3639" s="98">
        <f t="shared" si="56"/>
        <v>1</v>
      </c>
      <c r="I3639" s="98">
        <v>1</v>
      </c>
    </row>
    <row r="3640" spans="1:9" ht="12.75" hidden="1" outlineLevel="4">
      <c r="A3640" s="85" t="s">
        <v>4835</v>
      </c>
      <c r="B3640" s="88" t="s">
        <v>5692</v>
      </c>
      <c r="C3640" s="88" t="s">
        <v>5693</v>
      </c>
      <c r="D3640" s="89">
        <v>5000</v>
      </c>
      <c r="F3640" s="98">
        <f t="shared" si="56"/>
        <v>5</v>
      </c>
      <c r="I3640" s="98">
        <v>5</v>
      </c>
    </row>
    <row r="3641" spans="1:9" ht="12.75" hidden="1" outlineLevel="4">
      <c r="A3641" s="85" t="s">
        <v>4836</v>
      </c>
      <c r="B3641" s="88" t="s">
        <v>517</v>
      </c>
      <c r="C3641" s="88" t="s">
        <v>518</v>
      </c>
      <c r="D3641" s="89">
        <v>500</v>
      </c>
      <c r="F3641" s="98">
        <f t="shared" si="56"/>
        <v>0.5</v>
      </c>
      <c r="I3641" s="98">
        <v>0.5</v>
      </c>
    </row>
    <row r="3642" spans="1:9" ht="12.75" hidden="1" outlineLevel="4">
      <c r="A3642" s="85" t="s">
        <v>4837</v>
      </c>
      <c r="B3642" s="88" t="s">
        <v>2813</v>
      </c>
      <c r="C3642" s="88" t="s">
        <v>2814</v>
      </c>
      <c r="D3642" s="89">
        <v>3000</v>
      </c>
      <c r="F3642" s="98">
        <f t="shared" si="56"/>
        <v>3</v>
      </c>
      <c r="I3642" s="98">
        <v>3</v>
      </c>
    </row>
    <row r="3643" spans="1:9" ht="12.75" hidden="1" outlineLevel="4">
      <c r="A3643" s="85" t="s">
        <v>4838</v>
      </c>
      <c r="B3643" s="88" t="s">
        <v>2534</v>
      </c>
      <c r="C3643" s="88" t="s">
        <v>2535</v>
      </c>
      <c r="D3643" s="89">
        <v>40000</v>
      </c>
      <c r="F3643" s="98">
        <f t="shared" si="56"/>
        <v>40</v>
      </c>
      <c r="I3643" s="98">
        <v>40</v>
      </c>
    </row>
    <row r="3644" spans="1:9" ht="12.75" hidden="1" outlineLevel="4">
      <c r="A3644" s="85" t="s">
        <v>4839</v>
      </c>
      <c r="B3644" s="88" t="s">
        <v>5611</v>
      </c>
      <c r="C3644" s="88" t="s">
        <v>5612</v>
      </c>
      <c r="D3644" s="89">
        <v>10413</v>
      </c>
      <c r="F3644" s="98">
        <f t="shared" si="56"/>
        <v>10.413</v>
      </c>
      <c r="I3644" s="98">
        <v>10.413</v>
      </c>
    </row>
    <row r="3645" spans="1:9" ht="12.75" hidden="1" outlineLevel="4">
      <c r="A3645" s="85" t="s">
        <v>4840</v>
      </c>
      <c r="B3645" s="88" t="s">
        <v>2504</v>
      </c>
      <c r="C3645" s="88" t="s">
        <v>2505</v>
      </c>
      <c r="D3645" s="89">
        <v>1020</v>
      </c>
      <c r="F3645" s="98">
        <f t="shared" si="56"/>
        <v>1.02</v>
      </c>
      <c r="I3645" s="98">
        <v>1.02</v>
      </c>
    </row>
    <row r="3646" spans="1:9" ht="12.75" hidden="1" outlineLevel="4">
      <c r="A3646" s="85" t="s">
        <v>4841</v>
      </c>
      <c r="B3646" s="88" t="s">
        <v>2510</v>
      </c>
      <c r="C3646" s="88" t="s">
        <v>2511</v>
      </c>
      <c r="D3646" s="89">
        <v>893</v>
      </c>
      <c r="F3646" s="98">
        <f t="shared" si="56"/>
        <v>0.893</v>
      </c>
      <c r="I3646" s="98">
        <v>0.893</v>
      </c>
    </row>
    <row r="3647" spans="1:9" ht="12.75" hidden="1" outlineLevel="4">
      <c r="A3647" s="85" t="s">
        <v>4842</v>
      </c>
      <c r="B3647" s="88" t="s">
        <v>2437</v>
      </c>
      <c r="C3647" s="88" t="s">
        <v>2438</v>
      </c>
      <c r="D3647" s="89">
        <v>5673</v>
      </c>
      <c r="F3647" s="98">
        <f t="shared" si="56"/>
        <v>5.673</v>
      </c>
      <c r="I3647" s="98">
        <v>5.673</v>
      </c>
    </row>
    <row r="3648" spans="1:9" ht="12.75" hidden="1" outlineLevel="4">
      <c r="A3648" s="85" t="s">
        <v>4843</v>
      </c>
      <c r="B3648" s="88" t="s">
        <v>4699</v>
      </c>
      <c r="C3648" s="88" t="s">
        <v>4700</v>
      </c>
      <c r="D3648" s="89">
        <v>2029</v>
      </c>
      <c r="F3648" s="98">
        <f t="shared" si="56"/>
        <v>2.029</v>
      </c>
      <c r="I3648" s="98">
        <v>2.029</v>
      </c>
    </row>
    <row r="3649" spans="1:9" ht="12.75" hidden="1" outlineLevel="4">
      <c r="A3649" s="85" t="s">
        <v>4844</v>
      </c>
      <c r="B3649" s="88" t="s">
        <v>5680</v>
      </c>
      <c r="C3649" s="88" t="s">
        <v>5681</v>
      </c>
      <c r="D3649" s="89">
        <v>-45934</v>
      </c>
      <c r="F3649" s="98">
        <f t="shared" si="56"/>
        <v>-45.934</v>
      </c>
      <c r="I3649" s="98">
        <v>-45.934</v>
      </c>
    </row>
    <row r="3650" spans="1:9" ht="12.75" hidden="1" outlineLevel="4">
      <c r="A3650" s="85" t="s">
        <v>4845</v>
      </c>
      <c r="B3650" s="88" t="s">
        <v>1058</v>
      </c>
      <c r="C3650" s="88" t="s">
        <v>1059</v>
      </c>
      <c r="D3650" s="89">
        <v>-32500</v>
      </c>
      <c r="F3650" s="98">
        <f t="shared" si="56"/>
        <v>-32.5</v>
      </c>
      <c r="I3650" s="98">
        <v>-32.5</v>
      </c>
    </row>
    <row r="3651" spans="1:9" ht="12.75" hidden="1" outlineLevel="3" collapsed="1">
      <c r="A3651" s="85" t="s">
        <v>2398</v>
      </c>
      <c r="B3651" s="90" t="s">
        <v>4846</v>
      </c>
      <c r="C3651" s="90" t="s">
        <v>4525</v>
      </c>
      <c r="D3651" s="91">
        <v>350228</v>
      </c>
      <c r="F3651" s="98">
        <f t="shared" si="56"/>
        <v>350.228</v>
      </c>
      <c r="I3651" s="98">
        <v>350.228</v>
      </c>
    </row>
    <row r="3652" spans="1:9" ht="12.75" hidden="1" outlineLevel="4">
      <c r="A3652" s="85" t="s">
        <v>4847</v>
      </c>
      <c r="B3652" s="88" t="s">
        <v>2404</v>
      </c>
      <c r="C3652" s="88" t="s">
        <v>2405</v>
      </c>
      <c r="D3652" s="89">
        <v>8311</v>
      </c>
      <c r="F3652" s="98">
        <f t="shared" si="56"/>
        <v>8.311</v>
      </c>
      <c r="I3652" s="98">
        <v>8.311</v>
      </c>
    </row>
    <row r="3653" spans="1:9" ht="12.75" hidden="1" outlineLevel="4">
      <c r="A3653" s="85" t="s">
        <v>4848</v>
      </c>
      <c r="B3653" s="88" t="s">
        <v>2410</v>
      </c>
      <c r="C3653" s="88" t="s">
        <v>2411</v>
      </c>
      <c r="D3653" s="89">
        <v>300</v>
      </c>
      <c r="F3653" s="98">
        <f t="shared" si="56"/>
        <v>0.3</v>
      </c>
      <c r="I3653" s="98">
        <v>0.3</v>
      </c>
    </row>
    <row r="3654" spans="1:9" ht="12.75" hidden="1" outlineLevel="4">
      <c r="A3654" s="85" t="s">
        <v>4849</v>
      </c>
      <c r="B3654" s="88" t="s">
        <v>4452</v>
      </c>
      <c r="C3654" s="88" t="s">
        <v>4453</v>
      </c>
      <c r="D3654" s="89">
        <v>500</v>
      </c>
      <c r="F3654" s="98">
        <f aca="true" t="shared" si="57" ref="F3654:F3717">D3654/1000</f>
        <v>0.5</v>
      </c>
      <c r="I3654" s="98">
        <v>0.5</v>
      </c>
    </row>
    <row r="3655" spans="1:9" ht="12.75" hidden="1" outlineLevel="4">
      <c r="A3655" s="85" t="s">
        <v>4850</v>
      </c>
      <c r="B3655" s="88" t="s">
        <v>1084</v>
      </c>
      <c r="C3655" s="88" t="s">
        <v>1085</v>
      </c>
      <c r="D3655" s="89">
        <v>31000</v>
      </c>
      <c r="F3655" s="98">
        <f t="shared" si="57"/>
        <v>31</v>
      </c>
      <c r="I3655" s="98">
        <v>31</v>
      </c>
    </row>
    <row r="3656" spans="1:9" ht="12.75" hidden="1" outlineLevel="4">
      <c r="A3656" s="85" t="s">
        <v>4851</v>
      </c>
      <c r="B3656" s="88" t="s">
        <v>2483</v>
      </c>
      <c r="C3656" s="88" t="s">
        <v>2484</v>
      </c>
      <c r="D3656" s="89">
        <v>110036</v>
      </c>
      <c r="F3656" s="98">
        <f t="shared" si="57"/>
        <v>110.036</v>
      </c>
      <c r="I3656" s="98">
        <v>110.036</v>
      </c>
    </row>
    <row r="3657" spans="1:9" ht="12.75" hidden="1" outlineLevel="4">
      <c r="A3657" s="85" t="s">
        <v>4852</v>
      </c>
      <c r="B3657" s="88" t="s">
        <v>5089</v>
      </c>
      <c r="C3657" s="88" t="s">
        <v>5090</v>
      </c>
      <c r="D3657" s="89">
        <v>5500</v>
      </c>
      <c r="F3657" s="98">
        <f t="shared" si="57"/>
        <v>5.5</v>
      </c>
      <c r="I3657" s="98">
        <v>5.5</v>
      </c>
    </row>
    <row r="3658" spans="1:9" ht="12.75" hidden="1" outlineLevel="4">
      <c r="A3658" s="85" t="s">
        <v>4853</v>
      </c>
      <c r="B3658" s="88" t="s">
        <v>318</v>
      </c>
      <c r="C3658" s="88" t="s">
        <v>319</v>
      </c>
      <c r="D3658" s="89">
        <v>300</v>
      </c>
      <c r="F3658" s="98">
        <f t="shared" si="57"/>
        <v>0.3</v>
      </c>
      <c r="I3658" s="98">
        <v>0.3</v>
      </c>
    </row>
    <row r="3659" spans="1:9" ht="12.75" hidden="1" outlineLevel="4">
      <c r="A3659" s="85" t="s">
        <v>4854</v>
      </c>
      <c r="B3659" s="88" t="s">
        <v>2486</v>
      </c>
      <c r="C3659" s="88" t="s">
        <v>2487</v>
      </c>
      <c r="D3659" s="89">
        <v>22215</v>
      </c>
      <c r="F3659" s="98">
        <f t="shared" si="57"/>
        <v>22.215</v>
      </c>
      <c r="I3659" s="98">
        <v>22.215</v>
      </c>
    </row>
    <row r="3660" spans="1:9" ht="12.75" hidden="1" outlineLevel="4">
      <c r="A3660" s="85" t="s">
        <v>4855</v>
      </c>
      <c r="B3660" s="88" t="s">
        <v>6129</v>
      </c>
      <c r="C3660" s="88" t="s">
        <v>6130</v>
      </c>
      <c r="D3660" s="89">
        <v>8633</v>
      </c>
      <c r="F3660" s="98">
        <f t="shared" si="57"/>
        <v>8.633</v>
      </c>
      <c r="I3660" s="98">
        <v>8.633</v>
      </c>
    </row>
    <row r="3661" spans="1:9" ht="12.75" hidden="1" outlineLevel="4">
      <c r="A3661" s="85" t="s">
        <v>4856</v>
      </c>
      <c r="B3661" s="88" t="s">
        <v>2413</v>
      </c>
      <c r="C3661" s="88" t="s">
        <v>2414</v>
      </c>
      <c r="D3661" s="89">
        <v>-596</v>
      </c>
      <c r="F3661" s="98">
        <f t="shared" si="57"/>
        <v>-0.596</v>
      </c>
      <c r="I3661" s="98">
        <v>-0.596</v>
      </c>
    </row>
    <row r="3662" spans="1:9" ht="12.75" hidden="1" outlineLevel="4">
      <c r="A3662" s="85" t="s">
        <v>4857</v>
      </c>
      <c r="B3662" s="88" t="s">
        <v>3187</v>
      </c>
      <c r="C3662" s="88" t="s">
        <v>3188</v>
      </c>
      <c r="D3662" s="89">
        <v>20600</v>
      </c>
      <c r="F3662" s="98">
        <f t="shared" si="57"/>
        <v>20.6</v>
      </c>
      <c r="I3662" s="98">
        <v>20.6</v>
      </c>
    </row>
    <row r="3663" spans="1:9" ht="12.75" hidden="1" outlineLevel="4">
      <c r="A3663" s="85" t="s">
        <v>4858</v>
      </c>
      <c r="B3663" s="88" t="s">
        <v>5203</v>
      </c>
      <c r="C3663" s="88" t="s">
        <v>5204</v>
      </c>
      <c r="D3663" s="89">
        <v>6281</v>
      </c>
      <c r="F3663" s="98">
        <f t="shared" si="57"/>
        <v>6.281</v>
      </c>
      <c r="I3663" s="98">
        <v>6.281</v>
      </c>
    </row>
    <row r="3664" spans="1:9" ht="12.75" hidden="1" outlineLevel="4">
      <c r="A3664" s="85" t="s">
        <v>4859</v>
      </c>
      <c r="B3664" s="88" t="s">
        <v>698</v>
      </c>
      <c r="C3664" s="88" t="s">
        <v>699</v>
      </c>
      <c r="D3664" s="89">
        <v>60300</v>
      </c>
      <c r="F3664" s="98">
        <f t="shared" si="57"/>
        <v>60.3</v>
      </c>
      <c r="I3664" s="98">
        <v>60.3</v>
      </c>
    </row>
    <row r="3665" spans="1:9" ht="12.75" hidden="1" outlineLevel="4">
      <c r="A3665" s="85" t="s">
        <v>4860</v>
      </c>
      <c r="B3665" s="88" t="s">
        <v>2813</v>
      </c>
      <c r="C3665" s="88" t="s">
        <v>2814</v>
      </c>
      <c r="D3665" s="89">
        <v>2690</v>
      </c>
      <c r="F3665" s="98">
        <f t="shared" si="57"/>
        <v>2.69</v>
      </c>
      <c r="I3665" s="98">
        <v>2.69</v>
      </c>
    </row>
    <row r="3666" spans="1:9" ht="12.75" hidden="1" outlineLevel="4">
      <c r="A3666" s="85" t="s">
        <v>4861</v>
      </c>
      <c r="B3666" s="88" t="s">
        <v>5611</v>
      </c>
      <c r="C3666" s="88" t="s">
        <v>5612</v>
      </c>
      <c r="D3666" s="89">
        <v>4000</v>
      </c>
      <c r="F3666" s="98">
        <f t="shared" si="57"/>
        <v>4</v>
      </c>
      <c r="I3666" s="98">
        <v>4</v>
      </c>
    </row>
    <row r="3667" spans="1:9" ht="12.75" hidden="1" outlineLevel="4">
      <c r="A3667" s="85" t="s">
        <v>4862</v>
      </c>
      <c r="B3667" s="88" t="s">
        <v>1196</v>
      </c>
      <c r="C3667" s="88" t="s">
        <v>1197</v>
      </c>
      <c r="D3667" s="89">
        <v>53602</v>
      </c>
      <c r="F3667" s="98">
        <f t="shared" si="57"/>
        <v>53.602</v>
      </c>
      <c r="I3667" s="98">
        <v>53.602</v>
      </c>
    </row>
    <row r="3668" spans="1:9" ht="12.75" hidden="1" outlineLevel="4">
      <c r="A3668" s="85" t="s">
        <v>1198</v>
      </c>
      <c r="B3668" s="88" t="s">
        <v>3016</v>
      </c>
      <c r="C3668" s="88" t="s">
        <v>3017</v>
      </c>
      <c r="D3668" s="89">
        <v>-366350</v>
      </c>
      <c r="F3668" s="98">
        <f t="shared" si="57"/>
        <v>-366.35</v>
      </c>
      <c r="I3668" s="98">
        <v>-366.35</v>
      </c>
    </row>
    <row r="3669" spans="1:9" ht="12.75" hidden="1" outlineLevel="3" collapsed="1">
      <c r="A3669" s="85" t="s">
        <v>2398</v>
      </c>
      <c r="B3669" s="90" t="s">
        <v>1199</v>
      </c>
      <c r="C3669" s="90" t="s">
        <v>4441</v>
      </c>
      <c r="D3669" s="91">
        <v>-32678</v>
      </c>
      <c r="F3669" s="98">
        <f t="shared" si="57"/>
        <v>-32.678</v>
      </c>
      <c r="I3669" s="98">
        <v>-32.678</v>
      </c>
    </row>
    <row r="3670" spans="1:9" ht="12.75" hidden="1" outlineLevel="4">
      <c r="A3670" s="85" t="s">
        <v>1200</v>
      </c>
      <c r="B3670" s="88" t="s">
        <v>2483</v>
      </c>
      <c r="C3670" s="88" t="s">
        <v>2484</v>
      </c>
      <c r="D3670" s="89">
        <v>619125</v>
      </c>
      <c r="F3670" s="98">
        <f t="shared" si="57"/>
        <v>619.125</v>
      </c>
      <c r="I3670" s="98">
        <v>619.125</v>
      </c>
    </row>
    <row r="3671" spans="1:9" ht="12.75" hidden="1" outlineLevel="4">
      <c r="A3671" s="85" t="s">
        <v>1201</v>
      </c>
      <c r="B3671" s="88" t="s">
        <v>5089</v>
      </c>
      <c r="C3671" s="88" t="s">
        <v>5090</v>
      </c>
      <c r="D3671" s="89">
        <v>5127</v>
      </c>
      <c r="F3671" s="98">
        <f t="shared" si="57"/>
        <v>5.127</v>
      </c>
      <c r="I3671" s="98">
        <v>5.127</v>
      </c>
    </row>
    <row r="3672" spans="1:9" ht="12.75" hidden="1" outlineLevel="4">
      <c r="A3672" s="85" t="s">
        <v>1202</v>
      </c>
      <c r="B3672" s="88" t="s">
        <v>318</v>
      </c>
      <c r="C3672" s="88" t="s">
        <v>319</v>
      </c>
      <c r="D3672" s="89">
        <v>327</v>
      </c>
      <c r="F3672" s="98">
        <f t="shared" si="57"/>
        <v>0.327</v>
      </c>
      <c r="I3672" s="98">
        <v>0.327</v>
      </c>
    </row>
    <row r="3673" spans="1:9" ht="12.75" hidden="1" outlineLevel="4">
      <c r="A3673" s="85" t="s">
        <v>1203</v>
      </c>
      <c r="B3673" s="88" t="s">
        <v>777</v>
      </c>
      <c r="C3673" s="88" t="s">
        <v>778</v>
      </c>
      <c r="D3673" s="89">
        <v>20000</v>
      </c>
      <c r="F3673" s="98">
        <f t="shared" si="57"/>
        <v>20</v>
      </c>
      <c r="I3673" s="98">
        <v>20</v>
      </c>
    </row>
    <row r="3674" spans="1:9" ht="12.75" hidden="1" outlineLevel="4">
      <c r="A3674" s="85" t="s">
        <v>1204</v>
      </c>
      <c r="B3674" s="88" t="s">
        <v>2486</v>
      </c>
      <c r="C3674" s="88" t="s">
        <v>2487</v>
      </c>
      <c r="D3674" s="89">
        <v>113553</v>
      </c>
      <c r="F3674" s="98">
        <f t="shared" si="57"/>
        <v>113.553</v>
      </c>
      <c r="I3674" s="98">
        <v>113.553</v>
      </c>
    </row>
    <row r="3675" spans="1:9" ht="12.75" hidden="1" outlineLevel="4">
      <c r="A3675" s="85" t="s">
        <v>1205</v>
      </c>
      <c r="B3675" s="88" t="s">
        <v>6129</v>
      </c>
      <c r="C3675" s="88" t="s">
        <v>6130</v>
      </c>
      <c r="D3675" s="89">
        <v>49259</v>
      </c>
      <c r="F3675" s="98">
        <f t="shared" si="57"/>
        <v>49.259</v>
      </c>
      <c r="I3675" s="98">
        <v>49.259</v>
      </c>
    </row>
    <row r="3676" spans="1:9" ht="12.75" hidden="1" outlineLevel="4">
      <c r="A3676" s="85" t="s">
        <v>1206</v>
      </c>
      <c r="B3676" s="88" t="s">
        <v>2410</v>
      </c>
      <c r="C3676" s="88" t="s">
        <v>2411</v>
      </c>
      <c r="D3676" s="89">
        <v>3435</v>
      </c>
      <c r="F3676" s="98">
        <f t="shared" si="57"/>
        <v>3.435</v>
      </c>
      <c r="I3676" s="98">
        <v>3.435</v>
      </c>
    </row>
    <row r="3677" spans="1:9" ht="12.75" hidden="1" outlineLevel="4">
      <c r="A3677" s="85" t="s">
        <v>1207</v>
      </c>
      <c r="B3677" s="88" t="s">
        <v>2413</v>
      </c>
      <c r="C3677" s="88" t="s">
        <v>2414</v>
      </c>
      <c r="D3677" s="89">
        <v>-3375</v>
      </c>
      <c r="F3677" s="98">
        <f t="shared" si="57"/>
        <v>-3.375</v>
      </c>
      <c r="I3677" s="98">
        <v>-3.375</v>
      </c>
    </row>
    <row r="3678" spans="1:9" ht="12.75" hidden="1" outlineLevel="4">
      <c r="A3678" s="85" t="s">
        <v>1208</v>
      </c>
      <c r="B3678" s="88" t="s">
        <v>3187</v>
      </c>
      <c r="C3678" s="88" t="s">
        <v>3188</v>
      </c>
      <c r="D3678" s="89">
        <v>5000</v>
      </c>
      <c r="F3678" s="98">
        <f t="shared" si="57"/>
        <v>5</v>
      </c>
      <c r="I3678" s="98">
        <v>5</v>
      </c>
    </row>
    <row r="3679" spans="1:9" ht="12.75" hidden="1" outlineLevel="4">
      <c r="A3679" s="85" t="s">
        <v>1209</v>
      </c>
      <c r="B3679" s="88" t="s">
        <v>5206</v>
      </c>
      <c r="C3679" s="88" t="s">
        <v>5207</v>
      </c>
      <c r="D3679" s="89">
        <v>51</v>
      </c>
      <c r="F3679" s="98">
        <f t="shared" si="57"/>
        <v>0.051</v>
      </c>
      <c r="I3679" s="98">
        <v>0.051</v>
      </c>
    </row>
    <row r="3680" spans="1:9" ht="12.75" hidden="1" outlineLevel="4">
      <c r="A3680" s="85" t="s">
        <v>1210</v>
      </c>
      <c r="B3680" s="88" t="s">
        <v>620</v>
      </c>
      <c r="C3680" s="88" t="s">
        <v>5105</v>
      </c>
      <c r="D3680" s="89">
        <v>1354</v>
      </c>
      <c r="F3680" s="98">
        <f t="shared" si="57"/>
        <v>1.354</v>
      </c>
      <c r="I3680" s="98">
        <v>1.354</v>
      </c>
    </row>
    <row r="3681" spans="1:9" ht="12.75" hidden="1" outlineLevel="4">
      <c r="A3681" s="85" t="s">
        <v>1211</v>
      </c>
      <c r="B3681" s="88" t="s">
        <v>3156</v>
      </c>
      <c r="C3681" s="88" t="s">
        <v>3157</v>
      </c>
      <c r="D3681" s="89">
        <v>81663</v>
      </c>
      <c r="F3681" s="98">
        <f t="shared" si="57"/>
        <v>81.663</v>
      </c>
      <c r="I3681" s="98">
        <v>81.663</v>
      </c>
    </row>
    <row r="3682" spans="1:9" ht="12.75" hidden="1" outlineLevel="4">
      <c r="A3682" s="85" t="s">
        <v>1212</v>
      </c>
      <c r="B3682" s="88" t="s">
        <v>3159</v>
      </c>
      <c r="C3682" s="88" t="s">
        <v>3160</v>
      </c>
      <c r="D3682" s="89">
        <v>441260</v>
      </c>
      <c r="F3682" s="98">
        <f t="shared" si="57"/>
        <v>441.26</v>
      </c>
      <c r="I3682" s="98">
        <v>441.26</v>
      </c>
    </row>
    <row r="3683" spans="1:9" ht="12.75" hidden="1" outlineLevel="4">
      <c r="A3683" s="85" t="s">
        <v>1213</v>
      </c>
      <c r="B3683" s="88" t="s">
        <v>2393</v>
      </c>
      <c r="C3683" s="88" t="s">
        <v>2394</v>
      </c>
      <c r="D3683" s="89">
        <v>1000</v>
      </c>
      <c r="F3683" s="98">
        <f t="shared" si="57"/>
        <v>1</v>
      </c>
      <c r="I3683" s="98">
        <v>1</v>
      </c>
    </row>
    <row r="3684" spans="1:9" ht="12.75" hidden="1" outlineLevel="4">
      <c r="A3684" s="85" t="s">
        <v>1214</v>
      </c>
      <c r="B3684" s="88" t="s">
        <v>5116</v>
      </c>
      <c r="C3684" s="88" t="s">
        <v>5117</v>
      </c>
      <c r="D3684" s="89">
        <v>110</v>
      </c>
      <c r="F3684" s="98">
        <f t="shared" si="57"/>
        <v>0.11</v>
      </c>
      <c r="I3684" s="98">
        <v>0.11</v>
      </c>
    </row>
    <row r="3685" spans="1:9" ht="12.75" hidden="1" outlineLevel="4">
      <c r="A3685" s="85" t="s">
        <v>1215</v>
      </c>
      <c r="B3685" s="88" t="s">
        <v>5097</v>
      </c>
      <c r="C3685" s="88" t="s">
        <v>5098</v>
      </c>
      <c r="D3685" s="89">
        <v>1000</v>
      </c>
      <c r="F3685" s="98">
        <f t="shared" si="57"/>
        <v>1</v>
      </c>
      <c r="I3685" s="98">
        <v>1</v>
      </c>
    </row>
    <row r="3686" spans="1:9" ht="12.75" hidden="1" outlineLevel="4">
      <c r="A3686" s="85" t="s">
        <v>1216</v>
      </c>
      <c r="B3686" s="88" t="s">
        <v>335</v>
      </c>
      <c r="C3686" s="88" t="s">
        <v>336</v>
      </c>
      <c r="D3686" s="89">
        <v>1000</v>
      </c>
      <c r="F3686" s="98">
        <f t="shared" si="57"/>
        <v>1</v>
      </c>
      <c r="I3686" s="98">
        <v>1</v>
      </c>
    </row>
    <row r="3687" spans="1:9" ht="12.75" hidden="1" outlineLevel="4">
      <c r="A3687" s="85" t="s">
        <v>1217</v>
      </c>
      <c r="B3687" s="88" t="s">
        <v>2510</v>
      </c>
      <c r="C3687" s="88" t="s">
        <v>2511</v>
      </c>
      <c r="D3687" s="89">
        <v>1730</v>
      </c>
      <c r="F3687" s="98">
        <f t="shared" si="57"/>
        <v>1.73</v>
      </c>
      <c r="I3687" s="98">
        <v>1.73</v>
      </c>
    </row>
    <row r="3688" spans="1:9" ht="12.75" hidden="1" outlineLevel="4">
      <c r="A3688" s="85" t="s">
        <v>1218</v>
      </c>
      <c r="B3688" s="88" t="s">
        <v>2437</v>
      </c>
      <c r="C3688" s="88" t="s">
        <v>2438</v>
      </c>
      <c r="D3688" s="89">
        <v>10992</v>
      </c>
      <c r="F3688" s="98">
        <f t="shared" si="57"/>
        <v>10.992</v>
      </c>
      <c r="I3688" s="98">
        <v>10.992</v>
      </c>
    </row>
    <row r="3689" spans="1:9" ht="12.75" hidden="1" outlineLevel="4">
      <c r="A3689" s="85" t="s">
        <v>1219</v>
      </c>
      <c r="B3689" s="88" t="s">
        <v>2440</v>
      </c>
      <c r="C3689" s="88" t="s">
        <v>2441</v>
      </c>
      <c r="D3689" s="89">
        <v>18506</v>
      </c>
      <c r="F3689" s="98">
        <f t="shared" si="57"/>
        <v>18.506</v>
      </c>
      <c r="I3689" s="98">
        <v>18.506</v>
      </c>
    </row>
    <row r="3690" spans="1:9" ht="12.75" hidden="1" outlineLevel="4">
      <c r="A3690" s="85" t="s">
        <v>1220</v>
      </c>
      <c r="B3690" s="88" t="s">
        <v>4693</v>
      </c>
      <c r="C3690" s="88" t="s">
        <v>4694</v>
      </c>
      <c r="D3690" s="89">
        <v>7209</v>
      </c>
      <c r="F3690" s="98">
        <f t="shared" si="57"/>
        <v>7.209</v>
      </c>
      <c r="I3690" s="98">
        <v>7.209</v>
      </c>
    </row>
    <row r="3691" spans="1:9" ht="12.75" hidden="1" outlineLevel="4">
      <c r="A3691" s="85" t="s">
        <v>1221</v>
      </c>
      <c r="B3691" s="88" t="s">
        <v>4699</v>
      </c>
      <c r="C3691" s="88" t="s">
        <v>4700</v>
      </c>
      <c r="D3691" s="89">
        <v>3932</v>
      </c>
      <c r="F3691" s="98">
        <f t="shared" si="57"/>
        <v>3.932</v>
      </c>
      <c r="I3691" s="98">
        <v>3.932</v>
      </c>
    </row>
    <row r="3692" spans="1:9" ht="12.75" hidden="1" outlineLevel="4">
      <c r="A3692" s="85" t="s">
        <v>1222</v>
      </c>
      <c r="B3692" s="88" t="s">
        <v>1058</v>
      </c>
      <c r="C3692" s="88" t="s">
        <v>1059</v>
      </c>
      <c r="D3692" s="89">
        <v>-88000</v>
      </c>
      <c r="F3692" s="98">
        <f t="shared" si="57"/>
        <v>-88</v>
      </c>
      <c r="I3692" s="98">
        <v>-88</v>
      </c>
    </row>
    <row r="3693" spans="1:9" ht="12.75" hidden="1" outlineLevel="4">
      <c r="A3693" s="85" t="s">
        <v>1223</v>
      </c>
      <c r="B3693" s="88" t="s">
        <v>2404</v>
      </c>
      <c r="C3693" s="88" t="s">
        <v>2405</v>
      </c>
      <c r="D3693" s="89">
        <v>46084</v>
      </c>
      <c r="F3693" s="98">
        <f t="shared" si="57"/>
        <v>46.084</v>
      </c>
      <c r="I3693" s="98">
        <v>46.084</v>
      </c>
    </row>
    <row r="3694" spans="1:9" ht="12.75" hidden="1" outlineLevel="4">
      <c r="A3694" s="85" t="s">
        <v>1224</v>
      </c>
      <c r="B3694" s="88" t="s">
        <v>2572</v>
      </c>
      <c r="C3694" s="88" t="s">
        <v>2573</v>
      </c>
      <c r="D3694" s="89">
        <v>250</v>
      </c>
      <c r="F3694" s="98">
        <f t="shared" si="57"/>
        <v>0.25</v>
      </c>
      <c r="I3694" s="98">
        <v>0.25</v>
      </c>
    </row>
    <row r="3695" spans="1:9" ht="12.75" hidden="1" outlineLevel="4">
      <c r="A3695" s="85" t="s">
        <v>1225</v>
      </c>
      <c r="B3695" s="88" t="s">
        <v>5203</v>
      </c>
      <c r="C3695" s="88" t="s">
        <v>5204</v>
      </c>
      <c r="D3695" s="89">
        <v>1100</v>
      </c>
      <c r="F3695" s="98">
        <f t="shared" si="57"/>
        <v>1.1</v>
      </c>
      <c r="I3695" s="98">
        <v>1.1</v>
      </c>
    </row>
    <row r="3696" spans="1:9" ht="12.75" hidden="1" outlineLevel="4">
      <c r="A3696" s="85" t="s">
        <v>1226</v>
      </c>
      <c r="B3696" s="88" t="s">
        <v>6360</v>
      </c>
      <c r="C3696" s="88" t="s">
        <v>6361</v>
      </c>
      <c r="D3696" s="89">
        <v>3427</v>
      </c>
      <c r="F3696" s="98">
        <f t="shared" si="57"/>
        <v>3.427</v>
      </c>
      <c r="I3696" s="98">
        <v>3.427</v>
      </c>
    </row>
    <row r="3697" spans="1:9" ht="12.75" hidden="1" outlineLevel="4">
      <c r="A3697" s="85" t="s">
        <v>1227</v>
      </c>
      <c r="B3697" s="88" t="s">
        <v>1228</v>
      </c>
      <c r="C3697" s="88" t="s">
        <v>1229</v>
      </c>
      <c r="D3697" s="89">
        <v>2000</v>
      </c>
      <c r="F3697" s="98">
        <f t="shared" si="57"/>
        <v>2</v>
      </c>
      <c r="I3697" s="98">
        <v>2</v>
      </c>
    </row>
    <row r="3698" spans="1:9" ht="12.75" hidden="1" outlineLevel="4">
      <c r="A3698" s="85" t="s">
        <v>1230</v>
      </c>
      <c r="B3698" s="88" t="s">
        <v>2575</v>
      </c>
      <c r="C3698" s="88" t="s">
        <v>2576</v>
      </c>
      <c r="D3698" s="89">
        <v>24226</v>
      </c>
      <c r="F3698" s="98">
        <f t="shared" si="57"/>
        <v>24.226</v>
      </c>
      <c r="I3698" s="98">
        <v>24.226</v>
      </c>
    </row>
    <row r="3699" spans="1:9" ht="12.75" hidden="1" outlineLevel="4">
      <c r="A3699" s="85" t="s">
        <v>1231</v>
      </c>
      <c r="B3699" s="88" t="s">
        <v>517</v>
      </c>
      <c r="C3699" s="88" t="s">
        <v>518</v>
      </c>
      <c r="D3699" s="89">
        <v>1000</v>
      </c>
      <c r="F3699" s="98">
        <f t="shared" si="57"/>
        <v>1</v>
      </c>
      <c r="I3699" s="98">
        <v>1</v>
      </c>
    </row>
    <row r="3700" spans="1:9" ht="12.75" hidden="1" outlineLevel="4">
      <c r="A3700" s="85" t="s">
        <v>1232</v>
      </c>
      <c r="B3700" s="88" t="s">
        <v>2813</v>
      </c>
      <c r="C3700" s="88" t="s">
        <v>2814</v>
      </c>
      <c r="D3700" s="89">
        <v>9000</v>
      </c>
      <c r="F3700" s="98">
        <f t="shared" si="57"/>
        <v>9</v>
      </c>
      <c r="I3700" s="98">
        <v>9</v>
      </c>
    </row>
    <row r="3701" spans="1:9" ht="12.75" hidden="1" outlineLevel="4">
      <c r="A3701" s="85" t="s">
        <v>1233</v>
      </c>
      <c r="B3701" s="88" t="s">
        <v>2396</v>
      </c>
      <c r="C3701" s="88" t="s">
        <v>2397</v>
      </c>
      <c r="D3701" s="89">
        <v>50</v>
      </c>
      <c r="F3701" s="98">
        <f t="shared" si="57"/>
        <v>0.05</v>
      </c>
      <c r="I3701" s="98">
        <v>0.05</v>
      </c>
    </row>
    <row r="3702" spans="1:9" ht="12.75" hidden="1" outlineLevel="4">
      <c r="A3702" s="85" t="s">
        <v>1234</v>
      </c>
      <c r="B3702" s="88" t="s">
        <v>2504</v>
      </c>
      <c r="C3702" s="88" t="s">
        <v>2505</v>
      </c>
      <c r="D3702" s="89">
        <v>2000</v>
      </c>
      <c r="F3702" s="98">
        <f t="shared" si="57"/>
        <v>2</v>
      </c>
      <c r="I3702" s="98">
        <v>2</v>
      </c>
    </row>
    <row r="3703" spans="1:9" ht="12.75" hidden="1" outlineLevel="4">
      <c r="A3703" s="85" t="s">
        <v>1235</v>
      </c>
      <c r="B3703" s="88" t="s">
        <v>2519</v>
      </c>
      <c r="C3703" s="88" t="s">
        <v>2520</v>
      </c>
      <c r="D3703" s="89">
        <v>7001</v>
      </c>
      <c r="F3703" s="98">
        <f t="shared" si="57"/>
        <v>7.001</v>
      </c>
      <c r="I3703" s="98">
        <v>7.001</v>
      </c>
    </row>
    <row r="3704" spans="1:9" ht="12.75" hidden="1" outlineLevel="4">
      <c r="A3704" s="85" t="s">
        <v>1236</v>
      </c>
      <c r="B3704" s="88" t="s">
        <v>2525</v>
      </c>
      <c r="C3704" s="88" t="s">
        <v>2526</v>
      </c>
      <c r="D3704" s="89">
        <v>1772</v>
      </c>
      <c r="F3704" s="98">
        <f t="shared" si="57"/>
        <v>1.772</v>
      </c>
      <c r="I3704" s="98">
        <v>1.772</v>
      </c>
    </row>
    <row r="3705" spans="1:9" ht="12.75" hidden="1" outlineLevel="3" collapsed="1">
      <c r="A3705" s="85" t="s">
        <v>2398</v>
      </c>
      <c r="B3705" s="90" t="s">
        <v>1237</v>
      </c>
      <c r="C3705" s="90" t="s">
        <v>1238</v>
      </c>
      <c r="D3705" s="91">
        <v>1392168</v>
      </c>
      <c r="F3705" s="98">
        <f t="shared" si="57"/>
        <v>1392.168</v>
      </c>
      <c r="I3705" s="98">
        <v>1392.168</v>
      </c>
    </row>
    <row r="3706" spans="1:9" ht="12.75" outlineLevel="2" collapsed="1">
      <c r="A3706" s="85" t="s">
        <v>2401</v>
      </c>
      <c r="B3706" s="90" t="s">
        <v>1239</v>
      </c>
      <c r="C3706" s="90" t="s">
        <v>5918</v>
      </c>
      <c r="D3706" s="91">
        <v>4160168</v>
      </c>
      <c r="F3706" s="98">
        <f t="shared" si="57"/>
        <v>4160.168</v>
      </c>
      <c r="I3706" s="98">
        <v>4160.168</v>
      </c>
    </row>
    <row r="3707" spans="1:9" ht="12.75" hidden="1" outlineLevel="4">
      <c r="A3707" s="85" t="s">
        <v>1240</v>
      </c>
      <c r="B3707" s="88" t="s">
        <v>2404</v>
      </c>
      <c r="C3707" s="88" t="s">
        <v>2405</v>
      </c>
      <c r="D3707" s="89">
        <v>42597</v>
      </c>
      <c r="F3707" s="98">
        <f t="shared" si="57"/>
        <v>42.597</v>
      </c>
      <c r="I3707" s="98">
        <v>42.597</v>
      </c>
    </row>
    <row r="3708" spans="1:9" ht="12.75" hidden="1" outlineLevel="4">
      <c r="A3708" s="85" t="s">
        <v>1241</v>
      </c>
      <c r="B3708" s="88" t="s">
        <v>3187</v>
      </c>
      <c r="C3708" s="88" t="s">
        <v>3188</v>
      </c>
      <c r="D3708" s="89">
        <v>9500</v>
      </c>
      <c r="F3708" s="98">
        <f t="shared" si="57"/>
        <v>9.5</v>
      </c>
      <c r="I3708" s="98">
        <v>9.5</v>
      </c>
    </row>
    <row r="3709" spans="1:9" ht="12.75" hidden="1" outlineLevel="4">
      <c r="A3709" s="85" t="s">
        <v>1242</v>
      </c>
      <c r="B3709" s="88" t="s">
        <v>5203</v>
      </c>
      <c r="C3709" s="88" t="s">
        <v>5204</v>
      </c>
      <c r="D3709" s="89">
        <v>500</v>
      </c>
      <c r="F3709" s="98">
        <f t="shared" si="57"/>
        <v>0.5</v>
      </c>
      <c r="I3709" s="98">
        <v>0.5</v>
      </c>
    </row>
    <row r="3710" spans="1:9" ht="12.75" hidden="1" outlineLevel="4">
      <c r="A3710" s="85" t="s">
        <v>1243</v>
      </c>
      <c r="B3710" s="88" t="s">
        <v>1244</v>
      </c>
      <c r="C3710" s="88" t="s">
        <v>1245</v>
      </c>
      <c r="D3710" s="89">
        <v>20000</v>
      </c>
      <c r="F3710" s="98">
        <f t="shared" si="57"/>
        <v>20</v>
      </c>
      <c r="I3710" s="98">
        <v>20</v>
      </c>
    </row>
    <row r="3711" spans="1:9" ht="12.75" hidden="1" outlineLevel="4">
      <c r="A3711" s="85" t="s">
        <v>1246</v>
      </c>
      <c r="B3711" s="88" t="s">
        <v>1228</v>
      </c>
      <c r="C3711" s="88" t="s">
        <v>1229</v>
      </c>
      <c r="D3711" s="89">
        <v>53000</v>
      </c>
      <c r="F3711" s="98">
        <f t="shared" si="57"/>
        <v>53</v>
      </c>
      <c r="I3711" s="98">
        <v>53</v>
      </c>
    </row>
    <row r="3712" spans="1:9" ht="12.75" hidden="1" outlineLevel="4">
      <c r="A3712" s="85" t="s">
        <v>1247</v>
      </c>
      <c r="B3712" s="88" t="s">
        <v>1248</v>
      </c>
      <c r="C3712" s="88" t="s">
        <v>1249</v>
      </c>
      <c r="D3712" s="89">
        <v>11000</v>
      </c>
      <c r="F3712" s="98">
        <f t="shared" si="57"/>
        <v>11</v>
      </c>
      <c r="I3712" s="98">
        <v>11</v>
      </c>
    </row>
    <row r="3713" spans="1:9" ht="12.75" hidden="1" outlineLevel="4">
      <c r="A3713" s="85" t="s">
        <v>1250</v>
      </c>
      <c r="B3713" s="88" t="s">
        <v>5437</v>
      </c>
      <c r="C3713" s="88" t="s">
        <v>5438</v>
      </c>
      <c r="D3713" s="89">
        <v>100000</v>
      </c>
      <c r="F3713" s="98">
        <f t="shared" si="57"/>
        <v>100</v>
      </c>
      <c r="I3713" s="98">
        <v>100</v>
      </c>
    </row>
    <row r="3714" spans="1:9" ht="12.75" hidden="1" outlineLevel="4">
      <c r="A3714" s="85" t="s">
        <v>1251</v>
      </c>
      <c r="B3714" s="88" t="s">
        <v>6088</v>
      </c>
      <c r="C3714" s="88" t="s">
        <v>6089</v>
      </c>
      <c r="D3714" s="89">
        <v>167125</v>
      </c>
      <c r="F3714" s="98">
        <f t="shared" si="57"/>
        <v>167.125</v>
      </c>
      <c r="I3714" s="98">
        <v>167.125</v>
      </c>
    </row>
    <row r="3715" spans="1:9" ht="12.75" hidden="1" outlineLevel="4">
      <c r="A3715" s="85" t="s">
        <v>1252</v>
      </c>
      <c r="B3715" s="88" t="s">
        <v>5808</v>
      </c>
      <c r="C3715" s="88" t="s">
        <v>5105</v>
      </c>
      <c r="D3715" s="89">
        <v>1566941</v>
      </c>
      <c r="F3715" s="98">
        <f t="shared" si="57"/>
        <v>1566.941</v>
      </c>
      <c r="I3715" s="98">
        <v>1566.941</v>
      </c>
    </row>
    <row r="3716" spans="1:9" ht="12.75" hidden="1" outlineLevel="4">
      <c r="A3716" s="85" t="s">
        <v>1253</v>
      </c>
      <c r="B3716" s="88" t="s">
        <v>2393</v>
      </c>
      <c r="C3716" s="88" t="s">
        <v>2394</v>
      </c>
      <c r="D3716" s="89">
        <v>4965</v>
      </c>
      <c r="F3716" s="98">
        <f t="shared" si="57"/>
        <v>4.965</v>
      </c>
      <c r="I3716" s="98">
        <v>4.965</v>
      </c>
    </row>
    <row r="3717" spans="1:9" ht="12.75" hidden="1" outlineLevel="4">
      <c r="A3717" s="85" t="s">
        <v>1254</v>
      </c>
      <c r="B3717" s="88" t="s">
        <v>5116</v>
      </c>
      <c r="C3717" s="88" t="s">
        <v>5117</v>
      </c>
      <c r="D3717" s="89">
        <v>13500</v>
      </c>
      <c r="F3717" s="98">
        <f t="shared" si="57"/>
        <v>13.5</v>
      </c>
      <c r="I3717" s="98">
        <v>13.5</v>
      </c>
    </row>
    <row r="3718" spans="1:9" ht="12.75" hidden="1" outlineLevel="4">
      <c r="A3718" s="85" t="s">
        <v>1255</v>
      </c>
      <c r="B3718" s="88" t="s">
        <v>1256</v>
      </c>
      <c r="C3718" s="88" t="s">
        <v>1257</v>
      </c>
      <c r="D3718" s="89">
        <v>332000</v>
      </c>
      <c r="F3718" s="98">
        <f aca="true" t="shared" si="58" ref="F3718:F3781">D3718/1000</f>
        <v>332</v>
      </c>
      <c r="I3718" s="98">
        <v>332</v>
      </c>
    </row>
    <row r="3719" spans="1:9" ht="12.75" hidden="1" outlineLevel="4">
      <c r="A3719" s="85" t="s">
        <v>1258</v>
      </c>
      <c r="B3719" s="88" t="s">
        <v>2813</v>
      </c>
      <c r="C3719" s="88" t="s">
        <v>2814</v>
      </c>
      <c r="D3719" s="89">
        <v>8500</v>
      </c>
      <c r="F3719" s="98">
        <f t="shared" si="58"/>
        <v>8.5</v>
      </c>
      <c r="I3719" s="98">
        <v>8.5</v>
      </c>
    </row>
    <row r="3720" spans="1:9" ht="12.75" hidden="1" outlineLevel="4">
      <c r="A3720" s="85" t="s">
        <v>1259</v>
      </c>
      <c r="B3720" s="88" t="s">
        <v>2396</v>
      </c>
      <c r="C3720" s="88" t="s">
        <v>2397</v>
      </c>
      <c r="D3720" s="89">
        <v>1000</v>
      </c>
      <c r="F3720" s="98">
        <f t="shared" si="58"/>
        <v>1</v>
      </c>
      <c r="I3720" s="98">
        <v>1</v>
      </c>
    </row>
    <row r="3721" spans="1:9" ht="12.75" hidden="1" outlineLevel="4">
      <c r="A3721" s="85" t="s">
        <v>1260</v>
      </c>
      <c r="B3721" s="88" t="s">
        <v>2419</v>
      </c>
      <c r="C3721" s="88" t="s">
        <v>2420</v>
      </c>
      <c r="D3721" s="89">
        <v>2500</v>
      </c>
      <c r="F3721" s="98">
        <f t="shared" si="58"/>
        <v>2.5</v>
      </c>
      <c r="I3721" s="98">
        <v>2.5</v>
      </c>
    </row>
    <row r="3722" spans="1:9" ht="12.75" hidden="1" outlineLevel="4">
      <c r="A3722" s="85" t="s">
        <v>1261</v>
      </c>
      <c r="B3722" s="88" t="s">
        <v>2422</v>
      </c>
      <c r="C3722" s="88" t="s">
        <v>2423</v>
      </c>
      <c r="D3722" s="89">
        <v>2000</v>
      </c>
      <c r="F3722" s="98">
        <f t="shared" si="58"/>
        <v>2</v>
      </c>
      <c r="I3722" s="98">
        <v>2</v>
      </c>
    </row>
    <row r="3723" spans="1:9" ht="12.75" hidden="1" outlineLevel="4">
      <c r="A3723" s="85" t="s">
        <v>1262</v>
      </c>
      <c r="B3723" s="88" t="s">
        <v>2504</v>
      </c>
      <c r="C3723" s="88" t="s">
        <v>2505</v>
      </c>
      <c r="D3723" s="89">
        <v>1250</v>
      </c>
      <c r="F3723" s="98">
        <f t="shared" si="58"/>
        <v>1.25</v>
      </c>
      <c r="I3723" s="98">
        <v>1.25</v>
      </c>
    </row>
    <row r="3724" spans="1:9" ht="12.75" hidden="1" outlineLevel="4">
      <c r="A3724" s="85" t="s">
        <v>1263</v>
      </c>
      <c r="B3724" s="88" t="s">
        <v>2779</v>
      </c>
      <c r="C3724" s="88" t="s">
        <v>2780</v>
      </c>
      <c r="D3724" s="89">
        <v>500</v>
      </c>
      <c r="F3724" s="98">
        <f t="shared" si="58"/>
        <v>0.5</v>
      </c>
      <c r="I3724" s="98">
        <v>0.5</v>
      </c>
    </row>
    <row r="3725" spans="1:9" ht="12.75" hidden="1" outlineLevel="4">
      <c r="A3725" s="85" t="s">
        <v>1264</v>
      </c>
      <c r="B3725" s="88" t="s">
        <v>2510</v>
      </c>
      <c r="C3725" s="88" t="s">
        <v>2511</v>
      </c>
      <c r="D3725" s="89">
        <v>2781</v>
      </c>
      <c r="F3725" s="98">
        <f t="shared" si="58"/>
        <v>2.781</v>
      </c>
      <c r="I3725" s="98">
        <v>2.781</v>
      </c>
    </row>
    <row r="3726" spans="1:9" ht="12.75" hidden="1" outlineLevel="4">
      <c r="A3726" s="85" t="s">
        <v>1265</v>
      </c>
      <c r="B3726" s="88" t="s">
        <v>2434</v>
      </c>
      <c r="C3726" s="88" t="s">
        <v>2435</v>
      </c>
      <c r="D3726" s="89">
        <v>2217</v>
      </c>
      <c r="F3726" s="98">
        <f t="shared" si="58"/>
        <v>2.217</v>
      </c>
      <c r="I3726" s="98">
        <v>2.217</v>
      </c>
    </row>
    <row r="3727" spans="1:9" ht="12.75" hidden="1" outlineLevel="4">
      <c r="A3727" s="85" t="s">
        <v>1266</v>
      </c>
      <c r="B3727" s="88" t="s">
        <v>2437</v>
      </c>
      <c r="C3727" s="88" t="s">
        <v>2438</v>
      </c>
      <c r="D3727" s="89">
        <v>7092</v>
      </c>
      <c r="F3727" s="98">
        <f t="shared" si="58"/>
        <v>7.092</v>
      </c>
      <c r="I3727" s="98">
        <v>7.092</v>
      </c>
    </row>
    <row r="3728" spans="1:9" ht="12.75" hidden="1" outlineLevel="4">
      <c r="A3728" s="85" t="s">
        <v>1267</v>
      </c>
      <c r="B3728" s="88" t="s">
        <v>2440</v>
      </c>
      <c r="C3728" s="88" t="s">
        <v>2441</v>
      </c>
      <c r="D3728" s="89">
        <v>11941</v>
      </c>
      <c r="F3728" s="98">
        <f t="shared" si="58"/>
        <v>11.941</v>
      </c>
      <c r="I3728" s="98">
        <v>11.941</v>
      </c>
    </row>
    <row r="3729" spans="1:9" ht="12.75" hidden="1" outlineLevel="4">
      <c r="A3729" s="85" t="s">
        <v>1268</v>
      </c>
      <c r="B3729" s="88" t="s">
        <v>2443</v>
      </c>
      <c r="C3729" s="88" t="s">
        <v>4691</v>
      </c>
      <c r="D3729" s="89">
        <v>3964</v>
      </c>
      <c r="F3729" s="98">
        <f t="shared" si="58"/>
        <v>3.964</v>
      </c>
      <c r="I3729" s="98">
        <v>3.964</v>
      </c>
    </row>
    <row r="3730" spans="1:9" ht="12.75" hidden="1" outlineLevel="4">
      <c r="A3730" s="85" t="s">
        <v>1269</v>
      </c>
      <c r="B3730" s="88" t="s">
        <v>4693</v>
      </c>
      <c r="C3730" s="88" t="s">
        <v>4694</v>
      </c>
      <c r="D3730" s="89">
        <v>90908</v>
      </c>
      <c r="F3730" s="98">
        <f t="shared" si="58"/>
        <v>90.908</v>
      </c>
      <c r="I3730" s="98">
        <v>90.908</v>
      </c>
    </row>
    <row r="3731" spans="1:9" ht="12.75" hidden="1" outlineLevel="4">
      <c r="A3731" s="85" t="s">
        <v>1270</v>
      </c>
      <c r="B3731" s="88" t="s">
        <v>4964</v>
      </c>
      <c r="C3731" s="88" t="s">
        <v>4965</v>
      </c>
      <c r="D3731" s="89">
        <v>52841</v>
      </c>
      <c r="F3731" s="98">
        <f t="shared" si="58"/>
        <v>52.841</v>
      </c>
      <c r="I3731" s="98">
        <v>52.841</v>
      </c>
    </row>
    <row r="3732" spans="1:9" ht="12.75" hidden="1" outlineLevel="4">
      <c r="A3732" s="85" t="s">
        <v>1271</v>
      </c>
      <c r="B3732" s="88" t="s">
        <v>2528</v>
      </c>
      <c r="C3732" s="88" t="s">
        <v>2529</v>
      </c>
      <c r="D3732" s="89">
        <v>-4000</v>
      </c>
      <c r="F3732" s="98">
        <f t="shared" si="58"/>
        <v>-4</v>
      </c>
      <c r="I3732" s="98">
        <v>-4</v>
      </c>
    </row>
    <row r="3733" spans="1:9" ht="12.75" hidden="1" outlineLevel="4">
      <c r="A3733" s="85" t="s">
        <v>1272</v>
      </c>
      <c r="B3733" s="88" t="s">
        <v>1166</v>
      </c>
      <c r="C3733" s="88" t="s">
        <v>2529</v>
      </c>
      <c r="D3733" s="89">
        <v>-10000</v>
      </c>
      <c r="F3733" s="98">
        <f t="shared" si="58"/>
        <v>-10</v>
      </c>
      <c r="I3733" s="98">
        <v>-10</v>
      </c>
    </row>
    <row r="3734" spans="1:9" ht="12.75" hidden="1" outlineLevel="4">
      <c r="A3734" s="85" t="s">
        <v>1273</v>
      </c>
      <c r="B3734" s="88" t="s">
        <v>1274</v>
      </c>
      <c r="C3734" s="88" t="s">
        <v>1275</v>
      </c>
      <c r="D3734" s="89">
        <v>-24000</v>
      </c>
      <c r="F3734" s="98">
        <f t="shared" si="58"/>
        <v>-24</v>
      </c>
      <c r="I3734" s="98">
        <v>-24</v>
      </c>
    </row>
    <row r="3735" spans="1:9" ht="12.75" hidden="1" outlineLevel="4">
      <c r="A3735" s="85" t="s">
        <v>1276</v>
      </c>
      <c r="B3735" s="88" t="s">
        <v>2483</v>
      </c>
      <c r="C3735" s="88" t="s">
        <v>2484</v>
      </c>
      <c r="D3735" s="89">
        <v>555504</v>
      </c>
      <c r="F3735" s="98">
        <f t="shared" si="58"/>
        <v>555.504</v>
      </c>
      <c r="I3735" s="98">
        <v>555.504</v>
      </c>
    </row>
    <row r="3736" spans="1:9" ht="12.75" hidden="1" outlineLevel="4">
      <c r="A3736" s="85" t="s">
        <v>1277</v>
      </c>
      <c r="B3736" s="88" t="s">
        <v>5089</v>
      </c>
      <c r="C3736" s="88" t="s">
        <v>5090</v>
      </c>
      <c r="D3736" s="89">
        <v>26872</v>
      </c>
      <c r="F3736" s="98">
        <f t="shared" si="58"/>
        <v>26.872</v>
      </c>
      <c r="I3736" s="98">
        <v>26.872</v>
      </c>
    </row>
    <row r="3737" spans="1:9" ht="12.75" hidden="1" outlineLevel="4">
      <c r="A3737" s="85" t="s">
        <v>1278</v>
      </c>
      <c r="B3737" s="88" t="s">
        <v>318</v>
      </c>
      <c r="C3737" s="88" t="s">
        <v>319</v>
      </c>
      <c r="D3737" s="89">
        <v>2562</v>
      </c>
      <c r="F3737" s="98">
        <f t="shared" si="58"/>
        <v>2.562</v>
      </c>
      <c r="I3737" s="98">
        <v>2.562</v>
      </c>
    </row>
    <row r="3738" spans="1:9" ht="12.75" hidden="1" outlineLevel="4">
      <c r="A3738" s="85" t="s">
        <v>1279</v>
      </c>
      <c r="B3738" s="88" t="s">
        <v>2486</v>
      </c>
      <c r="C3738" s="88" t="s">
        <v>2487</v>
      </c>
      <c r="D3738" s="89">
        <v>112730</v>
      </c>
      <c r="F3738" s="98">
        <f t="shared" si="58"/>
        <v>112.73</v>
      </c>
      <c r="I3738" s="98">
        <v>112.73</v>
      </c>
    </row>
    <row r="3739" spans="1:9" ht="12.75" hidden="1" outlineLevel="4">
      <c r="A3739" s="85" t="s">
        <v>1280</v>
      </c>
      <c r="B3739" s="88" t="s">
        <v>2413</v>
      </c>
      <c r="C3739" s="88" t="s">
        <v>2414</v>
      </c>
      <c r="D3739" s="89">
        <v>-2336</v>
      </c>
      <c r="F3739" s="98">
        <f t="shared" si="58"/>
        <v>-2.336</v>
      </c>
      <c r="I3739" s="98">
        <v>-2.336</v>
      </c>
    </row>
    <row r="3740" spans="1:9" ht="12.75" hidden="1" outlineLevel="4">
      <c r="A3740" s="85" t="s">
        <v>1281</v>
      </c>
      <c r="B3740" s="88" t="s">
        <v>698</v>
      </c>
      <c r="C3740" s="88" t="s">
        <v>699</v>
      </c>
      <c r="D3740" s="89">
        <v>4500</v>
      </c>
      <c r="F3740" s="98">
        <f t="shared" si="58"/>
        <v>4.5</v>
      </c>
      <c r="I3740" s="98">
        <v>4.5</v>
      </c>
    </row>
    <row r="3741" spans="1:9" ht="12.75" hidden="1" outlineLevel="4">
      <c r="A3741" s="85" t="s">
        <v>1282</v>
      </c>
      <c r="B3741" s="88" t="s">
        <v>1283</v>
      </c>
      <c r="C3741" s="88" t="s">
        <v>1284</v>
      </c>
      <c r="D3741" s="89">
        <v>15000</v>
      </c>
      <c r="F3741" s="98">
        <f t="shared" si="58"/>
        <v>15</v>
      </c>
      <c r="I3741" s="98">
        <v>15</v>
      </c>
    </row>
    <row r="3742" spans="1:9" ht="12.75" hidden="1" outlineLevel="4">
      <c r="A3742" s="85" t="s">
        <v>1285</v>
      </c>
      <c r="B3742" s="88" t="s">
        <v>1286</v>
      </c>
      <c r="C3742" s="88" t="s">
        <v>1287</v>
      </c>
      <c r="D3742" s="89">
        <v>750000</v>
      </c>
      <c r="F3742" s="98">
        <f t="shared" si="58"/>
        <v>750</v>
      </c>
      <c r="I3742" s="98">
        <v>750</v>
      </c>
    </row>
    <row r="3743" spans="1:9" ht="12.75" hidden="1" outlineLevel="4">
      <c r="A3743" s="85" t="s">
        <v>1288</v>
      </c>
      <c r="B3743" s="88" t="s">
        <v>3156</v>
      </c>
      <c r="C3743" s="88" t="s">
        <v>3157</v>
      </c>
      <c r="D3743" s="89">
        <v>211000</v>
      </c>
      <c r="F3743" s="98">
        <f t="shared" si="58"/>
        <v>211</v>
      </c>
      <c r="I3743" s="98">
        <v>211</v>
      </c>
    </row>
    <row r="3744" spans="1:9" ht="12.75" hidden="1" outlineLevel="4">
      <c r="A3744" s="85" t="s">
        <v>1289</v>
      </c>
      <c r="B3744" s="88" t="s">
        <v>2575</v>
      </c>
      <c r="C3744" s="88" t="s">
        <v>2576</v>
      </c>
      <c r="D3744" s="89">
        <v>165000</v>
      </c>
      <c r="F3744" s="98">
        <f t="shared" si="58"/>
        <v>165</v>
      </c>
      <c r="I3744" s="98">
        <v>165</v>
      </c>
    </row>
    <row r="3745" spans="1:9" ht="12.75" hidden="1" outlineLevel="4">
      <c r="A3745" s="85" t="s">
        <v>1290</v>
      </c>
      <c r="B3745" s="88" t="s">
        <v>5692</v>
      </c>
      <c r="C3745" s="88" t="s">
        <v>5693</v>
      </c>
      <c r="D3745" s="89">
        <v>3500</v>
      </c>
      <c r="F3745" s="98">
        <f t="shared" si="58"/>
        <v>3.5</v>
      </c>
      <c r="I3745" s="98">
        <v>3.5</v>
      </c>
    </row>
    <row r="3746" spans="1:9" ht="12.75" hidden="1" outlineLevel="4">
      <c r="A3746" s="85" t="s">
        <v>1291</v>
      </c>
      <c r="B3746" s="88" t="s">
        <v>2857</v>
      </c>
      <c r="C3746" s="88" t="s">
        <v>4990</v>
      </c>
      <c r="D3746" s="89">
        <v>550</v>
      </c>
      <c r="F3746" s="98">
        <f t="shared" si="58"/>
        <v>0.55</v>
      </c>
      <c r="I3746" s="98">
        <v>0.55</v>
      </c>
    </row>
    <row r="3747" spans="1:9" ht="12.75" hidden="1" outlineLevel="4">
      <c r="A3747" s="85" t="s">
        <v>1292</v>
      </c>
      <c r="B3747" s="88" t="s">
        <v>1293</v>
      </c>
      <c r="C3747" s="88" t="s">
        <v>1294</v>
      </c>
      <c r="D3747" s="89">
        <v>25970</v>
      </c>
      <c r="F3747" s="98">
        <f t="shared" si="58"/>
        <v>25.97</v>
      </c>
      <c r="I3747" s="98">
        <v>25.97</v>
      </c>
    </row>
    <row r="3748" spans="1:9" ht="12.75" hidden="1" outlineLevel="4">
      <c r="A3748" s="85" t="s">
        <v>1295</v>
      </c>
      <c r="B3748" s="88" t="s">
        <v>2534</v>
      </c>
      <c r="C3748" s="88" t="s">
        <v>2535</v>
      </c>
      <c r="D3748" s="89">
        <v>18225</v>
      </c>
      <c r="F3748" s="98">
        <f t="shared" si="58"/>
        <v>18.225</v>
      </c>
      <c r="I3748" s="98">
        <v>18.225</v>
      </c>
    </row>
    <row r="3749" spans="1:9" ht="12.75" hidden="1" outlineLevel="4">
      <c r="A3749" s="85" t="s">
        <v>1296</v>
      </c>
      <c r="B3749" s="88" t="s">
        <v>5097</v>
      </c>
      <c r="C3749" s="88" t="s">
        <v>5098</v>
      </c>
      <c r="D3749" s="89">
        <v>1000</v>
      </c>
      <c r="F3749" s="98">
        <f t="shared" si="58"/>
        <v>1</v>
      </c>
      <c r="I3749" s="98">
        <v>1</v>
      </c>
    </row>
    <row r="3750" spans="1:9" ht="12.75" hidden="1" outlineLevel="4">
      <c r="A3750" s="85" t="s">
        <v>1297</v>
      </c>
      <c r="B3750" s="88" t="s">
        <v>2759</v>
      </c>
      <c r="C3750" s="88" t="s">
        <v>2760</v>
      </c>
      <c r="D3750" s="89">
        <v>800</v>
      </c>
      <c r="F3750" s="98">
        <f t="shared" si="58"/>
        <v>0.8</v>
      </c>
      <c r="I3750" s="98">
        <v>0.8</v>
      </c>
    </row>
    <row r="3751" spans="1:9" ht="12.75" hidden="1" outlineLevel="4">
      <c r="A3751" s="85" t="s">
        <v>1298</v>
      </c>
      <c r="B3751" s="88" t="s">
        <v>2507</v>
      </c>
      <c r="C3751" s="88" t="s">
        <v>2508</v>
      </c>
      <c r="D3751" s="89">
        <v>1032</v>
      </c>
      <c r="F3751" s="98">
        <f t="shared" si="58"/>
        <v>1.032</v>
      </c>
      <c r="I3751" s="98">
        <v>1.032</v>
      </c>
    </row>
    <row r="3752" spans="1:9" ht="12.75" hidden="1" outlineLevel="4">
      <c r="A3752" s="85" t="s">
        <v>1299</v>
      </c>
      <c r="B3752" s="88" t="s">
        <v>2516</v>
      </c>
      <c r="C3752" s="88" t="s">
        <v>2517</v>
      </c>
      <c r="D3752" s="89">
        <v>842</v>
      </c>
      <c r="F3752" s="98">
        <f t="shared" si="58"/>
        <v>0.842</v>
      </c>
      <c r="I3752" s="98">
        <v>0.842</v>
      </c>
    </row>
    <row r="3753" spans="1:9" ht="12.75" hidden="1" outlineLevel="4">
      <c r="A3753" s="85" t="s">
        <v>1300</v>
      </c>
      <c r="B3753" s="88" t="s">
        <v>2519</v>
      </c>
      <c r="C3753" s="88" t="s">
        <v>2520</v>
      </c>
      <c r="D3753" s="89">
        <v>25670</v>
      </c>
      <c r="F3753" s="98">
        <f t="shared" si="58"/>
        <v>25.67</v>
      </c>
      <c r="I3753" s="98">
        <v>25.67</v>
      </c>
    </row>
    <row r="3754" spans="1:9" ht="12.75" hidden="1" outlineLevel="4">
      <c r="A3754" s="85" t="s">
        <v>1301</v>
      </c>
      <c r="B3754" s="88" t="s">
        <v>2525</v>
      </c>
      <c r="C3754" s="88" t="s">
        <v>2526</v>
      </c>
      <c r="D3754" s="89">
        <v>955</v>
      </c>
      <c r="F3754" s="98">
        <f t="shared" si="58"/>
        <v>0.955</v>
      </c>
      <c r="I3754" s="98">
        <v>0.955</v>
      </c>
    </row>
    <row r="3755" spans="1:9" ht="12.75" hidden="1" outlineLevel="4">
      <c r="A3755" s="85" t="s">
        <v>1302</v>
      </c>
      <c r="B3755" s="88" t="s">
        <v>4699</v>
      </c>
      <c r="C3755" s="88" t="s">
        <v>4700</v>
      </c>
      <c r="D3755" s="89">
        <v>2537</v>
      </c>
      <c r="F3755" s="98">
        <f t="shared" si="58"/>
        <v>2.537</v>
      </c>
      <c r="I3755" s="98">
        <v>2.537</v>
      </c>
    </row>
    <row r="3756" spans="1:9" ht="12.75" hidden="1" outlineLevel="4">
      <c r="A3756" s="85" t="s">
        <v>1303</v>
      </c>
      <c r="B3756" s="88" t="s">
        <v>1304</v>
      </c>
      <c r="C3756" s="88" t="s">
        <v>1305</v>
      </c>
      <c r="D3756" s="89">
        <v>-30000</v>
      </c>
      <c r="F3756" s="98">
        <f t="shared" si="58"/>
        <v>-30</v>
      </c>
      <c r="I3756" s="98">
        <v>-30</v>
      </c>
    </row>
    <row r="3757" spans="1:9" ht="12.75" hidden="1" outlineLevel="4">
      <c r="A3757" s="85" t="s">
        <v>1306</v>
      </c>
      <c r="B3757" s="88" t="s">
        <v>1307</v>
      </c>
      <c r="C3757" s="88" t="s">
        <v>1308</v>
      </c>
      <c r="D3757" s="89">
        <v>-10000</v>
      </c>
      <c r="F3757" s="98">
        <f t="shared" si="58"/>
        <v>-10</v>
      </c>
      <c r="I3757" s="98">
        <v>-10</v>
      </c>
    </row>
    <row r="3758" spans="1:9" ht="12.75" hidden="1" outlineLevel="4">
      <c r="A3758" s="85" t="s">
        <v>1309</v>
      </c>
      <c r="B3758" s="88" t="s">
        <v>1310</v>
      </c>
      <c r="C3758" s="88" t="s">
        <v>1311</v>
      </c>
      <c r="D3758" s="89">
        <v>-110000</v>
      </c>
      <c r="F3758" s="98">
        <f t="shared" si="58"/>
        <v>-110</v>
      </c>
      <c r="I3758" s="98">
        <v>-110</v>
      </c>
    </row>
    <row r="3759" spans="1:9" ht="12.75" hidden="1" outlineLevel="4">
      <c r="A3759" s="85" t="s">
        <v>1312</v>
      </c>
      <c r="B3759" s="88" t="s">
        <v>1313</v>
      </c>
      <c r="C3759" s="88" t="s">
        <v>1314</v>
      </c>
      <c r="D3759" s="89">
        <v>-3581409</v>
      </c>
      <c r="F3759" s="98">
        <f t="shared" si="58"/>
        <v>-3581.409</v>
      </c>
      <c r="I3759" s="98">
        <v>-3581.409</v>
      </c>
    </row>
    <row r="3760" spans="1:9" ht="12.75" hidden="1" outlineLevel="4">
      <c r="A3760" s="85" t="s">
        <v>1315</v>
      </c>
      <c r="B3760" s="88" t="s">
        <v>1316</v>
      </c>
      <c r="C3760" s="88" t="s">
        <v>3654</v>
      </c>
      <c r="D3760" s="89">
        <v>-11000</v>
      </c>
      <c r="F3760" s="98">
        <f t="shared" si="58"/>
        <v>-11</v>
      </c>
      <c r="I3760" s="98">
        <v>-11</v>
      </c>
    </row>
    <row r="3761" spans="1:9" ht="12.75" hidden="1" outlineLevel="4">
      <c r="A3761" s="85" t="s">
        <v>1317</v>
      </c>
      <c r="B3761" s="88" t="s">
        <v>1318</v>
      </c>
      <c r="C3761" s="88" t="s">
        <v>1319</v>
      </c>
      <c r="D3761" s="89">
        <v>-945000</v>
      </c>
      <c r="F3761" s="98">
        <f t="shared" si="58"/>
        <v>-945</v>
      </c>
      <c r="I3761" s="98">
        <v>-945</v>
      </c>
    </row>
    <row r="3762" spans="1:9" ht="12.75" hidden="1" outlineLevel="4">
      <c r="A3762" s="85" t="s">
        <v>1320</v>
      </c>
      <c r="B3762" s="88" t="s">
        <v>5583</v>
      </c>
      <c r="C3762" s="88" t="s">
        <v>5584</v>
      </c>
      <c r="D3762" s="89">
        <v>-69000</v>
      </c>
      <c r="F3762" s="98">
        <f t="shared" si="58"/>
        <v>-69</v>
      </c>
      <c r="I3762" s="98">
        <v>-69</v>
      </c>
    </row>
    <row r="3763" spans="1:9" ht="12.75" hidden="1" outlineLevel="3" collapsed="1">
      <c r="A3763" s="85" t="s">
        <v>2398</v>
      </c>
      <c r="B3763" s="90" t="s">
        <v>1321</v>
      </c>
      <c r="C3763" s="90" t="s">
        <v>1322</v>
      </c>
      <c r="D3763" s="91">
        <v>-363874</v>
      </c>
      <c r="F3763" s="98">
        <f t="shared" si="58"/>
        <v>-363.874</v>
      </c>
      <c r="I3763" s="98">
        <v>-363.874</v>
      </c>
    </row>
    <row r="3764" spans="1:9" ht="12.75" hidden="1" outlineLevel="4">
      <c r="A3764" s="85" t="s">
        <v>1323</v>
      </c>
      <c r="B3764" s="88" t="s">
        <v>4693</v>
      </c>
      <c r="C3764" s="88" t="s">
        <v>4694</v>
      </c>
      <c r="D3764" s="89">
        <v>2471</v>
      </c>
      <c r="F3764" s="98">
        <f t="shared" si="58"/>
        <v>2.471</v>
      </c>
      <c r="I3764" s="98">
        <v>2.471</v>
      </c>
    </row>
    <row r="3765" spans="1:9" ht="12.75" hidden="1" outlineLevel="3" collapsed="1">
      <c r="A3765" s="85" t="s">
        <v>2398</v>
      </c>
      <c r="B3765" s="90" t="s">
        <v>1324</v>
      </c>
      <c r="C3765" s="90" t="s">
        <v>1325</v>
      </c>
      <c r="D3765" s="91">
        <v>2471</v>
      </c>
      <c r="F3765" s="98">
        <f t="shared" si="58"/>
        <v>2.471</v>
      </c>
      <c r="I3765" s="98">
        <v>2.471</v>
      </c>
    </row>
    <row r="3766" spans="1:9" ht="12.75" outlineLevel="2" collapsed="1">
      <c r="A3766" s="85" t="s">
        <v>2401</v>
      </c>
      <c r="B3766" s="90" t="s">
        <v>1326</v>
      </c>
      <c r="C3766" s="90" t="s">
        <v>2221</v>
      </c>
      <c r="D3766" s="91">
        <v>-361403</v>
      </c>
      <c r="F3766" s="98">
        <f t="shared" si="58"/>
        <v>-361.403</v>
      </c>
      <c r="I3766" s="98">
        <v>-361.403</v>
      </c>
    </row>
    <row r="3767" spans="1:9" ht="12.75" hidden="1" outlineLevel="4">
      <c r="A3767" s="85" t="s">
        <v>1327</v>
      </c>
      <c r="B3767" s="88" t="s">
        <v>2483</v>
      </c>
      <c r="C3767" s="88" t="s">
        <v>2484</v>
      </c>
      <c r="D3767" s="89">
        <v>67628</v>
      </c>
      <c r="F3767" s="98">
        <f t="shared" si="58"/>
        <v>67.628</v>
      </c>
      <c r="I3767" s="98">
        <v>67.628</v>
      </c>
    </row>
    <row r="3768" spans="1:9" ht="12.75" hidden="1" outlineLevel="4">
      <c r="A3768" s="85" t="s">
        <v>1328</v>
      </c>
      <c r="B3768" s="88" t="s">
        <v>2486</v>
      </c>
      <c r="C3768" s="88" t="s">
        <v>2487</v>
      </c>
      <c r="D3768" s="89">
        <v>13661</v>
      </c>
      <c r="F3768" s="98">
        <f t="shared" si="58"/>
        <v>13.661</v>
      </c>
      <c r="I3768" s="98">
        <v>13.661</v>
      </c>
    </row>
    <row r="3769" spans="1:9" ht="12.75" hidden="1" outlineLevel="4">
      <c r="A3769" s="85" t="s">
        <v>1329</v>
      </c>
      <c r="B3769" s="88" t="s">
        <v>2507</v>
      </c>
      <c r="C3769" s="88" t="s">
        <v>2508</v>
      </c>
      <c r="D3769" s="89">
        <v>567</v>
      </c>
      <c r="F3769" s="98">
        <f t="shared" si="58"/>
        <v>0.567</v>
      </c>
      <c r="I3769" s="98">
        <v>0.567</v>
      </c>
    </row>
    <row r="3770" spans="1:9" ht="12.75" hidden="1" outlineLevel="4">
      <c r="A3770" s="85" t="s">
        <v>1330</v>
      </c>
      <c r="B3770" s="88" t="s">
        <v>2516</v>
      </c>
      <c r="C3770" s="88" t="s">
        <v>2517</v>
      </c>
      <c r="D3770" s="89">
        <v>462</v>
      </c>
      <c r="F3770" s="98">
        <f t="shared" si="58"/>
        <v>0.462</v>
      </c>
      <c r="I3770" s="98">
        <v>0.462</v>
      </c>
    </row>
    <row r="3771" spans="1:9" ht="12.75" hidden="1" outlineLevel="4">
      <c r="A3771" s="85" t="s">
        <v>1331</v>
      </c>
      <c r="B3771" s="88" t="s">
        <v>4699</v>
      </c>
      <c r="C3771" s="88" t="s">
        <v>4700</v>
      </c>
      <c r="D3771" s="89">
        <v>380</v>
      </c>
      <c r="F3771" s="98">
        <f t="shared" si="58"/>
        <v>0.38</v>
      </c>
      <c r="I3771" s="98">
        <v>0.38</v>
      </c>
    </row>
    <row r="3772" spans="1:9" ht="12.75" hidden="1" outlineLevel="4">
      <c r="A3772" s="85" t="s">
        <v>1332</v>
      </c>
      <c r="B3772" s="88" t="s">
        <v>2404</v>
      </c>
      <c r="C3772" s="88" t="s">
        <v>2405</v>
      </c>
      <c r="D3772" s="89">
        <v>4680</v>
      </c>
      <c r="F3772" s="98">
        <f t="shared" si="58"/>
        <v>4.68</v>
      </c>
      <c r="I3772" s="98">
        <v>4.68</v>
      </c>
    </row>
    <row r="3773" spans="1:9" ht="12.75" hidden="1" outlineLevel="4">
      <c r="A3773" s="85" t="s">
        <v>1333</v>
      </c>
      <c r="B3773" s="88" t="s">
        <v>2510</v>
      </c>
      <c r="C3773" s="88" t="s">
        <v>2511</v>
      </c>
      <c r="D3773" s="89">
        <v>1082</v>
      </c>
      <c r="F3773" s="98">
        <f t="shared" si="58"/>
        <v>1.082</v>
      </c>
      <c r="I3773" s="98">
        <v>1.082</v>
      </c>
    </row>
    <row r="3774" spans="1:9" ht="12.75" hidden="1" outlineLevel="4">
      <c r="A3774" s="85" t="s">
        <v>1334</v>
      </c>
      <c r="B3774" s="88" t="s">
        <v>2434</v>
      </c>
      <c r="C3774" s="88" t="s">
        <v>2435</v>
      </c>
      <c r="D3774" s="89">
        <v>1218</v>
      </c>
      <c r="F3774" s="98">
        <f t="shared" si="58"/>
        <v>1.218</v>
      </c>
      <c r="I3774" s="98">
        <v>1.218</v>
      </c>
    </row>
    <row r="3775" spans="1:9" ht="12.75" hidden="1" outlineLevel="4">
      <c r="A3775" s="85" t="s">
        <v>1335</v>
      </c>
      <c r="B3775" s="88" t="s">
        <v>2437</v>
      </c>
      <c r="C3775" s="88" t="s">
        <v>2438</v>
      </c>
      <c r="D3775" s="89">
        <v>1064</v>
      </c>
      <c r="F3775" s="98">
        <f t="shared" si="58"/>
        <v>1.064</v>
      </c>
      <c r="I3775" s="98">
        <v>1.064</v>
      </c>
    </row>
    <row r="3776" spans="1:9" ht="12.75" hidden="1" outlineLevel="4">
      <c r="A3776" s="85" t="s">
        <v>1336</v>
      </c>
      <c r="B3776" s="88" t="s">
        <v>2440</v>
      </c>
      <c r="C3776" s="88" t="s">
        <v>2441</v>
      </c>
      <c r="D3776" s="89">
        <v>1792</v>
      </c>
      <c r="F3776" s="98">
        <f t="shared" si="58"/>
        <v>1.792</v>
      </c>
      <c r="I3776" s="98">
        <v>1.792</v>
      </c>
    </row>
    <row r="3777" spans="1:9" ht="12.75" hidden="1" outlineLevel="4">
      <c r="A3777" s="85" t="s">
        <v>1337</v>
      </c>
      <c r="B3777" s="88" t="s">
        <v>2443</v>
      </c>
      <c r="C3777" s="88" t="s">
        <v>4691</v>
      </c>
      <c r="D3777" s="89">
        <v>2178</v>
      </c>
      <c r="F3777" s="98">
        <f t="shared" si="58"/>
        <v>2.178</v>
      </c>
      <c r="I3777" s="98">
        <v>2.178</v>
      </c>
    </row>
    <row r="3778" spans="1:9" ht="12.75" hidden="1" outlineLevel="4">
      <c r="A3778" s="85" t="s">
        <v>1338</v>
      </c>
      <c r="B3778" s="88" t="s">
        <v>4693</v>
      </c>
      <c r="C3778" s="88" t="s">
        <v>4694</v>
      </c>
      <c r="D3778" s="89">
        <v>6952</v>
      </c>
      <c r="F3778" s="98">
        <f t="shared" si="58"/>
        <v>6.952</v>
      </c>
      <c r="I3778" s="98">
        <v>6.952</v>
      </c>
    </row>
    <row r="3779" spans="1:9" ht="12.75" hidden="1" outlineLevel="4">
      <c r="A3779" s="85" t="s">
        <v>1339</v>
      </c>
      <c r="B3779" s="88" t="s">
        <v>129</v>
      </c>
      <c r="C3779" s="88" t="s">
        <v>130</v>
      </c>
      <c r="D3779" s="89">
        <v>-160385</v>
      </c>
      <c r="F3779" s="98">
        <f t="shared" si="58"/>
        <v>-160.385</v>
      </c>
      <c r="I3779" s="98">
        <v>-160.385</v>
      </c>
    </row>
    <row r="3780" spans="1:9" ht="12.75" hidden="1" outlineLevel="3" collapsed="1">
      <c r="A3780" s="85" t="s">
        <v>2398</v>
      </c>
      <c r="B3780" s="90" t="s">
        <v>1340</v>
      </c>
      <c r="C3780" s="90" t="s">
        <v>1341</v>
      </c>
      <c r="D3780" s="91">
        <v>-58721</v>
      </c>
      <c r="F3780" s="98">
        <f t="shared" si="58"/>
        <v>-58.721</v>
      </c>
      <c r="I3780" s="98">
        <v>-58.721</v>
      </c>
    </row>
    <row r="3781" spans="1:9" ht="12.75" outlineLevel="2" collapsed="1">
      <c r="A3781" s="85" t="s">
        <v>2401</v>
      </c>
      <c r="B3781" s="90" t="s">
        <v>1342</v>
      </c>
      <c r="C3781" s="90" t="s">
        <v>5919</v>
      </c>
      <c r="D3781" s="91">
        <v>-58721</v>
      </c>
      <c r="F3781" s="98">
        <f t="shared" si="58"/>
        <v>-58.721</v>
      </c>
      <c r="I3781" s="98">
        <v>-58.721</v>
      </c>
    </row>
    <row r="3782" spans="1:9" ht="12.75" hidden="1" outlineLevel="4">
      <c r="A3782" s="85" t="s">
        <v>1343</v>
      </c>
      <c r="B3782" s="88" t="s">
        <v>2483</v>
      </c>
      <c r="C3782" s="88" t="s">
        <v>2484</v>
      </c>
      <c r="D3782" s="89">
        <v>364170</v>
      </c>
      <c r="F3782" s="98">
        <f aca="true" t="shared" si="59" ref="F3782:F3845">D3782/1000</f>
        <v>364.17</v>
      </c>
      <c r="I3782" s="98">
        <v>364.17</v>
      </c>
    </row>
    <row r="3783" spans="1:9" ht="12.75" hidden="1" outlineLevel="4">
      <c r="A3783" s="85" t="s">
        <v>1344</v>
      </c>
      <c r="B3783" s="88" t="s">
        <v>5089</v>
      </c>
      <c r="C3783" s="88" t="s">
        <v>5090</v>
      </c>
      <c r="D3783" s="89">
        <v>38800</v>
      </c>
      <c r="F3783" s="98">
        <f t="shared" si="59"/>
        <v>38.8</v>
      </c>
      <c r="I3783" s="98">
        <v>38.8</v>
      </c>
    </row>
    <row r="3784" spans="1:9" ht="12.75" hidden="1" outlineLevel="4">
      <c r="A3784" s="85" t="s">
        <v>1345</v>
      </c>
      <c r="B3784" s="88" t="s">
        <v>6159</v>
      </c>
      <c r="C3784" s="88" t="s">
        <v>6160</v>
      </c>
      <c r="D3784" s="89">
        <v>17317</v>
      </c>
      <c r="F3784" s="98">
        <f t="shared" si="59"/>
        <v>17.317</v>
      </c>
      <c r="I3784" s="98">
        <v>17.317</v>
      </c>
    </row>
    <row r="3785" spans="1:9" ht="12.75" hidden="1" outlineLevel="4">
      <c r="A3785" s="85" t="s">
        <v>1346</v>
      </c>
      <c r="B3785" s="88" t="s">
        <v>2486</v>
      </c>
      <c r="C3785" s="88" t="s">
        <v>2487</v>
      </c>
      <c r="D3785" s="89">
        <v>69515</v>
      </c>
      <c r="F3785" s="98">
        <f t="shared" si="59"/>
        <v>69.515</v>
      </c>
      <c r="I3785" s="98">
        <v>69.515</v>
      </c>
    </row>
    <row r="3786" spans="1:9" ht="12.75" hidden="1" outlineLevel="4">
      <c r="A3786" s="85" t="s">
        <v>1347</v>
      </c>
      <c r="B3786" s="88" t="s">
        <v>2410</v>
      </c>
      <c r="C3786" s="88" t="s">
        <v>2411</v>
      </c>
      <c r="D3786" s="89">
        <v>965</v>
      </c>
      <c r="F3786" s="98">
        <f t="shared" si="59"/>
        <v>0.965</v>
      </c>
      <c r="I3786" s="98">
        <v>0.965</v>
      </c>
    </row>
    <row r="3787" spans="1:9" ht="12.75" hidden="1" outlineLevel="4">
      <c r="A3787" s="85" t="s">
        <v>1348</v>
      </c>
      <c r="B3787" s="88" t="s">
        <v>2413</v>
      </c>
      <c r="C3787" s="88" t="s">
        <v>2414</v>
      </c>
      <c r="D3787" s="89">
        <v>-1461</v>
      </c>
      <c r="F3787" s="98">
        <f t="shared" si="59"/>
        <v>-1.461</v>
      </c>
      <c r="I3787" s="98">
        <v>-1.461</v>
      </c>
    </row>
    <row r="3788" spans="1:9" ht="12.75" hidden="1" outlineLevel="4">
      <c r="A3788" s="85" t="s">
        <v>1349</v>
      </c>
      <c r="B3788" s="88" t="s">
        <v>616</v>
      </c>
      <c r="C3788" s="88" t="s">
        <v>617</v>
      </c>
      <c r="D3788" s="89">
        <v>6864</v>
      </c>
      <c r="F3788" s="98">
        <f t="shared" si="59"/>
        <v>6.864</v>
      </c>
      <c r="I3788" s="98">
        <v>6.864</v>
      </c>
    </row>
    <row r="3789" spans="1:9" ht="12.75" hidden="1" outlineLevel="4">
      <c r="A3789" s="85" t="s">
        <v>1350</v>
      </c>
      <c r="B3789" s="88" t="s">
        <v>5206</v>
      </c>
      <c r="C3789" s="88" t="s">
        <v>5207</v>
      </c>
      <c r="D3789" s="89">
        <v>82</v>
      </c>
      <c r="F3789" s="98">
        <f t="shared" si="59"/>
        <v>0.082</v>
      </c>
      <c r="I3789" s="98">
        <v>0.082</v>
      </c>
    </row>
    <row r="3790" spans="1:9" ht="12.75" hidden="1" outlineLevel="4">
      <c r="A3790" s="85" t="s">
        <v>1351</v>
      </c>
      <c r="B3790" s="88" t="s">
        <v>3156</v>
      </c>
      <c r="C3790" s="88" t="s">
        <v>3157</v>
      </c>
      <c r="D3790" s="89">
        <v>15485</v>
      </c>
      <c r="F3790" s="98">
        <f t="shared" si="59"/>
        <v>15.485</v>
      </c>
      <c r="I3790" s="98">
        <v>15.485</v>
      </c>
    </row>
    <row r="3791" spans="1:9" ht="12.75" hidden="1" outlineLevel="4">
      <c r="A3791" s="85" t="s">
        <v>1352</v>
      </c>
      <c r="B3791" s="88" t="s">
        <v>3159</v>
      </c>
      <c r="C3791" s="88" t="s">
        <v>3160</v>
      </c>
      <c r="D3791" s="89">
        <v>77624</v>
      </c>
      <c r="F3791" s="98">
        <f t="shared" si="59"/>
        <v>77.624</v>
      </c>
      <c r="I3791" s="98">
        <v>77.624</v>
      </c>
    </row>
    <row r="3792" spans="1:9" ht="12.75" hidden="1" outlineLevel="4">
      <c r="A3792" s="85" t="s">
        <v>1353</v>
      </c>
      <c r="B3792" s="88" t="s">
        <v>2416</v>
      </c>
      <c r="C3792" s="88" t="s">
        <v>2417</v>
      </c>
      <c r="D3792" s="89">
        <v>1801</v>
      </c>
      <c r="F3792" s="98">
        <f t="shared" si="59"/>
        <v>1.801</v>
      </c>
      <c r="I3792" s="98">
        <v>1.801</v>
      </c>
    </row>
    <row r="3793" spans="1:9" ht="12.75" hidden="1" outlineLevel="4">
      <c r="A3793" s="85" t="s">
        <v>1354</v>
      </c>
      <c r="B3793" s="88" t="s">
        <v>2393</v>
      </c>
      <c r="C3793" s="88" t="s">
        <v>2394</v>
      </c>
      <c r="D3793" s="89">
        <v>4813</v>
      </c>
      <c r="F3793" s="98">
        <f t="shared" si="59"/>
        <v>4.813</v>
      </c>
      <c r="I3793" s="98">
        <v>4.813</v>
      </c>
    </row>
    <row r="3794" spans="1:9" ht="12.75" hidden="1" outlineLevel="4">
      <c r="A3794" s="85" t="s">
        <v>1355</v>
      </c>
      <c r="B3794" s="88" t="s">
        <v>5116</v>
      </c>
      <c r="C3794" s="88" t="s">
        <v>5117</v>
      </c>
      <c r="D3794" s="89">
        <v>271</v>
      </c>
      <c r="F3794" s="98">
        <f t="shared" si="59"/>
        <v>0.271</v>
      </c>
      <c r="I3794" s="98">
        <v>0.271</v>
      </c>
    </row>
    <row r="3795" spans="1:9" ht="12.75" hidden="1" outlineLevel="4">
      <c r="A3795" s="85" t="s">
        <v>1356</v>
      </c>
      <c r="B3795" s="88" t="s">
        <v>2510</v>
      </c>
      <c r="C3795" s="88" t="s">
        <v>2511</v>
      </c>
      <c r="D3795" s="89">
        <v>1371</v>
      </c>
      <c r="F3795" s="98">
        <f t="shared" si="59"/>
        <v>1.371</v>
      </c>
      <c r="I3795" s="98">
        <v>1.371</v>
      </c>
    </row>
    <row r="3796" spans="1:9" ht="12.75" hidden="1" outlineLevel="4">
      <c r="A3796" s="85" t="s">
        <v>1357</v>
      </c>
      <c r="B3796" s="88" t="s">
        <v>2434</v>
      </c>
      <c r="C3796" s="88" t="s">
        <v>2435</v>
      </c>
      <c r="D3796" s="89">
        <v>414</v>
      </c>
      <c r="F3796" s="98">
        <f t="shared" si="59"/>
        <v>0.414</v>
      </c>
      <c r="I3796" s="98">
        <v>0.414</v>
      </c>
    </row>
    <row r="3797" spans="1:9" ht="12.75" hidden="1" outlineLevel="4">
      <c r="A3797" s="85" t="s">
        <v>1358</v>
      </c>
      <c r="B3797" s="88" t="s">
        <v>2437</v>
      </c>
      <c r="C3797" s="88" t="s">
        <v>2438</v>
      </c>
      <c r="D3797" s="89">
        <v>6737</v>
      </c>
      <c r="F3797" s="98">
        <f t="shared" si="59"/>
        <v>6.737</v>
      </c>
      <c r="I3797" s="98">
        <v>6.737</v>
      </c>
    </row>
    <row r="3798" spans="1:9" ht="12.75" hidden="1" outlineLevel="4">
      <c r="A3798" s="85" t="s">
        <v>1359</v>
      </c>
      <c r="B3798" s="88" t="s">
        <v>2440</v>
      </c>
      <c r="C3798" s="88" t="s">
        <v>2441</v>
      </c>
      <c r="D3798" s="89">
        <v>11343</v>
      </c>
      <c r="F3798" s="98">
        <f t="shared" si="59"/>
        <v>11.343</v>
      </c>
      <c r="I3798" s="98">
        <v>11.343</v>
      </c>
    </row>
    <row r="3799" spans="1:9" ht="12.75" hidden="1" outlineLevel="4">
      <c r="A3799" s="85" t="s">
        <v>1360</v>
      </c>
      <c r="B3799" s="88" t="s">
        <v>2443</v>
      </c>
      <c r="C3799" s="88" t="s">
        <v>4691</v>
      </c>
      <c r="D3799" s="89">
        <v>741</v>
      </c>
      <c r="F3799" s="98">
        <f t="shared" si="59"/>
        <v>0.741</v>
      </c>
      <c r="I3799" s="98">
        <v>0.741</v>
      </c>
    </row>
    <row r="3800" spans="1:9" ht="12.75" hidden="1" outlineLevel="4">
      <c r="A3800" s="85" t="s">
        <v>1361</v>
      </c>
      <c r="B3800" s="88" t="s">
        <v>4699</v>
      </c>
      <c r="C3800" s="88" t="s">
        <v>4700</v>
      </c>
      <c r="D3800" s="89">
        <v>2410</v>
      </c>
      <c r="F3800" s="98">
        <f t="shared" si="59"/>
        <v>2.41</v>
      </c>
      <c r="I3800" s="98">
        <v>2.41</v>
      </c>
    </row>
    <row r="3801" spans="1:9" ht="12.75" hidden="1" outlineLevel="4">
      <c r="A3801" s="85" t="s">
        <v>1362</v>
      </c>
      <c r="B3801" s="88" t="s">
        <v>129</v>
      </c>
      <c r="C3801" s="88" t="s">
        <v>130</v>
      </c>
      <c r="D3801" s="89">
        <v>-941029</v>
      </c>
      <c r="F3801" s="98">
        <f t="shared" si="59"/>
        <v>-941.029</v>
      </c>
      <c r="I3801" s="98">
        <v>-941.029</v>
      </c>
    </row>
    <row r="3802" spans="1:9" ht="12.75" hidden="1" outlineLevel="4">
      <c r="A3802" s="85" t="s">
        <v>1363</v>
      </c>
      <c r="B3802" s="88" t="s">
        <v>2404</v>
      </c>
      <c r="C3802" s="88" t="s">
        <v>2405</v>
      </c>
      <c r="D3802" s="89">
        <v>30301</v>
      </c>
      <c r="F3802" s="98">
        <f t="shared" si="59"/>
        <v>30.301</v>
      </c>
      <c r="I3802" s="98">
        <v>30.301</v>
      </c>
    </row>
    <row r="3803" spans="1:9" ht="12.75" hidden="1" outlineLevel="4">
      <c r="A3803" s="85" t="s">
        <v>1364</v>
      </c>
      <c r="B3803" s="88" t="s">
        <v>5203</v>
      </c>
      <c r="C3803" s="88" t="s">
        <v>5204</v>
      </c>
      <c r="D3803" s="89">
        <v>15512</v>
      </c>
      <c r="F3803" s="98">
        <f t="shared" si="59"/>
        <v>15.512</v>
      </c>
      <c r="I3803" s="98">
        <v>15.512</v>
      </c>
    </row>
    <row r="3804" spans="1:9" ht="12.75" hidden="1" outlineLevel="4">
      <c r="A3804" s="85" t="s">
        <v>1365</v>
      </c>
      <c r="B3804" s="88" t="s">
        <v>2575</v>
      </c>
      <c r="C3804" s="88" t="s">
        <v>2576</v>
      </c>
      <c r="D3804" s="89">
        <v>10000</v>
      </c>
      <c r="F3804" s="98">
        <f t="shared" si="59"/>
        <v>10</v>
      </c>
      <c r="I3804" s="98">
        <v>10</v>
      </c>
    </row>
    <row r="3805" spans="1:9" ht="12.75" hidden="1" outlineLevel="4">
      <c r="A3805" s="85" t="s">
        <v>1366</v>
      </c>
      <c r="B3805" s="88" t="s">
        <v>2813</v>
      </c>
      <c r="C3805" s="88" t="s">
        <v>2814</v>
      </c>
      <c r="D3805" s="89">
        <v>3486</v>
      </c>
      <c r="F3805" s="98">
        <f t="shared" si="59"/>
        <v>3.486</v>
      </c>
      <c r="I3805" s="98">
        <v>3.486</v>
      </c>
    </row>
    <row r="3806" spans="1:9" ht="12.75" hidden="1" outlineLevel="4">
      <c r="A3806" s="85" t="s">
        <v>1367</v>
      </c>
      <c r="B3806" s="88" t="s">
        <v>2504</v>
      </c>
      <c r="C3806" s="88" t="s">
        <v>2505</v>
      </c>
      <c r="D3806" s="89">
        <v>2202</v>
      </c>
      <c r="F3806" s="98">
        <f t="shared" si="59"/>
        <v>2.202</v>
      </c>
      <c r="I3806" s="98">
        <v>2.202</v>
      </c>
    </row>
    <row r="3807" spans="1:9" ht="12.75" hidden="1" outlineLevel="4">
      <c r="A3807" s="85" t="s">
        <v>4975</v>
      </c>
      <c r="B3807" s="88" t="s">
        <v>2507</v>
      </c>
      <c r="C3807" s="88" t="s">
        <v>2508</v>
      </c>
      <c r="D3807" s="89">
        <v>193</v>
      </c>
      <c r="F3807" s="98">
        <f t="shared" si="59"/>
        <v>0.193</v>
      </c>
      <c r="I3807" s="98">
        <v>0.193</v>
      </c>
    </row>
    <row r="3808" spans="1:9" ht="12.75" hidden="1" outlineLevel="4">
      <c r="A3808" s="85" t="s">
        <v>4976</v>
      </c>
      <c r="B3808" s="88" t="s">
        <v>2516</v>
      </c>
      <c r="C3808" s="88" t="s">
        <v>2517</v>
      </c>
      <c r="D3808" s="89">
        <v>157</v>
      </c>
      <c r="F3808" s="98">
        <f t="shared" si="59"/>
        <v>0.157</v>
      </c>
      <c r="I3808" s="98">
        <v>0.157</v>
      </c>
    </row>
    <row r="3809" spans="1:9" ht="12.75" hidden="1" outlineLevel="3" collapsed="1">
      <c r="A3809" s="85" t="s">
        <v>2398</v>
      </c>
      <c r="B3809" s="90" t="s">
        <v>4977</v>
      </c>
      <c r="C3809" s="90" t="s">
        <v>4978</v>
      </c>
      <c r="D3809" s="91">
        <v>-259916</v>
      </c>
      <c r="F3809" s="98">
        <f t="shared" si="59"/>
        <v>-259.916</v>
      </c>
      <c r="I3809" s="98">
        <v>-259.916</v>
      </c>
    </row>
    <row r="3810" spans="1:9" ht="12.75" hidden="1" outlineLevel="4">
      <c r="A3810" s="85" t="s">
        <v>4979</v>
      </c>
      <c r="B3810" s="88" t="s">
        <v>2483</v>
      </c>
      <c r="C3810" s="88" t="s">
        <v>2484</v>
      </c>
      <c r="D3810" s="89">
        <v>35724</v>
      </c>
      <c r="F3810" s="98">
        <f t="shared" si="59"/>
        <v>35.724</v>
      </c>
      <c r="I3810" s="98">
        <v>35.724</v>
      </c>
    </row>
    <row r="3811" spans="1:9" ht="12.75" hidden="1" outlineLevel="4">
      <c r="A3811" s="85" t="s">
        <v>4980</v>
      </c>
      <c r="B3811" s="88" t="s">
        <v>2486</v>
      </c>
      <c r="C3811" s="88" t="s">
        <v>2487</v>
      </c>
      <c r="D3811" s="89">
        <v>5257</v>
      </c>
      <c r="F3811" s="98">
        <f t="shared" si="59"/>
        <v>5.257</v>
      </c>
      <c r="I3811" s="98">
        <v>5.257</v>
      </c>
    </row>
    <row r="3812" spans="1:9" ht="12.75" hidden="1" outlineLevel="4">
      <c r="A3812" s="85" t="s">
        <v>4981</v>
      </c>
      <c r="B3812" s="88" t="s">
        <v>2404</v>
      </c>
      <c r="C3812" s="88" t="s">
        <v>2405</v>
      </c>
      <c r="D3812" s="89">
        <v>721</v>
      </c>
      <c r="F3812" s="98">
        <f t="shared" si="59"/>
        <v>0.721</v>
      </c>
      <c r="I3812" s="98">
        <v>0.721</v>
      </c>
    </row>
    <row r="3813" spans="1:9" ht="12.75" hidden="1" outlineLevel="3" collapsed="1">
      <c r="A3813" s="85" t="s">
        <v>2398</v>
      </c>
      <c r="B3813" s="90" t="s">
        <v>4982</v>
      </c>
      <c r="C3813" s="90" t="s">
        <v>4983</v>
      </c>
      <c r="D3813" s="91">
        <v>41702</v>
      </c>
      <c r="F3813" s="98">
        <f t="shared" si="59"/>
        <v>41.702</v>
      </c>
      <c r="I3813" s="98">
        <v>41.702</v>
      </c>
    </row>
    <row r="3814" spans="1:9" ht="12.75" hidden="1" outlineLevel="4">
      <c r="A3814" s="85" t="s">
        <v>4984</v>
      </c>
      <c r="B3814" s="88" t="s">
        <v>2404</v>
      </c>
      <c r="C3814" s="88" t="s">
        <v>2405</v>
      </c>
      <c r="D3814" s="89">
        <v>576</v>
      </c>
      <c r="F3814" s="98">
        <f t="shared" si="59"/>
        <v>0.576</v>
      </c>
      <c r="I3814" s="98">
        <v>0.576</v>
      </c>
    </row>
    <row r="3815" spans="1:9" ht="12.75" hidden="1" outlineLevel="4">
      <c r="A3815" s="85" t="s">
        <v>4985</v>
      </c>
      <c r="B3815" s="88" t="s">
        <v>2483</v>
      </c>
      <c r="C3815" s="88" t="s">
        <v>2484</v>
      </c>
      <c r="D3815" s="89">
        <v>11537</v>
      </c>
      <c r="F3815" s="98">
        <f t="shared" si="59"/>
        <v>11.537</v>
      </c>
      <c r="I3815" s="98">
        <v>11.537</v>
      </c>
    </row>
    <row r="3816" spans="1:9" ht="12.75" hidden="1" outlineLevel="3" collapsed="1">
      <c r="A3816" s="85" t="s">
        <v>2398</v>
      </c>
      <c r="B3816" s="90" t="s">
        <v>4986</v>
      </c>
      <c r="C3816" s="90" t="s">
        <v>4987</v>
      </c>
      <c r="D3816" s="91">
        <v>12113</v>
      </c>
      <c r="F3816" s="98">
        <f t="shared" si="59"/>
        <v>12.113</v>
      </c>
      <c r="I3816" s="98">
        <v>12.113</v>
      </c>
    </row>
    <row r="3817" spans="1:9" ht="12.75" outlineLevel="2" collapsed="1">
      <c r="A3817" s="85" t="s">
        <v>2401</v>
      </c>
      <c r="B3817" s="90" t="s">
        <v>4988</v>
      </c>
      <c r="C3817" s="90" t="s">
        <v>2382</v>
      </c>
      <c r="D3817" s="91">
        <v>-206101</v>
      </c>
      <c r="F3817" s="98">
        <f t="shared" si="59"/>
        <v>-206.101</v>
      </c>
      <c r="I3817" s="98">
        <v>-206.101</v>
      </c>
    </row>
    <row r="3818" spans="1:9" ht="12.75" hidden="1" outlineLevel="4">
      <c r="A3818" s="85" t="s">
        <v>4989</v>
      </c>
      <c r="B3818" s="88" t="s">
        <v>2483</v>
      </c>
      <c r="C3818" s="88" t="s">
        <v>2484</v>
      </c>
      <c r="D3818" s="89">
        <v>545072</v>
      </c>
      <c r="F3818" s="98">
        <f t="shared" si="59"/>
        <v>545.072</v>
      </c>
      <c r="I3818" s="98">
        <v>545.072</v>
      </c>
    </row>
    <row r="3819" spans="1:9" ht="12.75" hidden="1" outlineLevel="4">
      <c r="A3819" s="85" t="s">
        <v>1370</v>
      </c>
      <c r="B3819" s="88" t="s">
        <v>5089</v>
      </c>
      <c r="C3819" s="88" t="s">
        <v>5090</v>
      </c>
      <c r="D3819" s="89">
        <v>3000</v>
      </c>
      <c r="F3819" s="98">
        <f t="shared" si="59"/>
        <v>3</v>
      </c>
      <c r="I3819" s="98">
        <v>3</v>
      </c>
    </row>
    <row r="3820" spans="1:9" ht="12.75" hidden="1" outlineLevel="4">
      <c r="A3820" s="85" t="s">
        <v>1371</v>
      </c>
      <c r="B3820" s="88" t="s">
        <v>318</v>
      </c>
      <c r="C3820" s="88" t="s">
        <v>319</v>
      </c>
      <c r="D3820" s="89">
        <v>7873</v>
      </c>
      <c r="F3820" s="98">
        <f t="shared" si="59"/>
        <v>7.873</v>
      </c>
      <c r="I3820" s="98">
        <v>7.873</v>
      </c>
    </row>
    <row r="3821" spans="1:9" ht="12.75" hidden="1" outlineLevel="4">
      <c r="A3821" s="85" t="s">
        <v>1372</v>
      </c>
      <c r="B3821" s="88" t="s">
        <v>2404</v>
      </c>
      <c r="C3821" s="88" t="s">
        <v>2405</v>
      </c>
      <c r="D3821" s="89">
        <v>55441</v>
      </c>
      <c r="F3821" s="98">
        <f t="shared" si="59"/>
        <v>55.441</v>
      </c>
      <c r="I3821" s="98">
        <v>55.441</v>
      </c>
    </row>
    <row r="3822" spans="1:9" ht="12.75" hidden="1" outlineLevel="4">
      <c r="A3822" s="85" t="s">
        <v>1373</v>
      </c>
      <c r="B3822" s="88" t="s">
        <v>6332</v>
      </c>
      <c r="C3822" s="88" t="s">
        <v>6333</v>
      </c>
      <c r="D3822" s="89">
        <v>834</v>
      </c>
      <c r="F3822" s="98">
        <f t="shared" si="59"/>
        <v>0.834</v>
      </c>
      <c r="I3822" s="98">
        <v>0.834</v>
      </c>
    </row>
    <row r="3823" spans="1:9" ht="12.75" hidden="1" outlineLevel="4">
      <c r="A3823" s="85" t="s">
        <v>1374</v>
      </c>
      <c r="B3823" s="88" t="s">
        <v>6165</v>
      </c>
      <c r="C3823" s="88" t="s">
        <v>6166</v>
      </c>
      <c r="D3823" s="89">
        <v>5500</v>
      </c>
      <c r="F3823" s="98">
        <f t="shared" si="59"/>
        <v>5.5</v>
      </c>
      <c r="I3823" s="98">
        <v>5.5</v>
      </c>
    </row>
    <row r="3824" spans="1:9" ht="12.75" hidden="1" outlineLevel="4">
      <c r="A3824" s="85" t="s">
        <v>1375</v>
      </c>
      <c r="B3824" s="88" t="s">
        <v>644</v>
      </c>
      <c r="C3824" s="88" t="s">
        <v>645</v>
      </c>
      <c r="D3824" s="89">
        <v>5085</v>
      </c>
      <c r="F3824" s="98">
        <f t="shared" si="59"/>
        <v>5.085</v>
      </c>
      <c r="I3824" s="98">
        <v>5.085</v>
      </c>
    </row>
    <row r="3825" spans="1:9" ht="12.75" hidden="1" outlineLevel="4">
      <c r="A3825" s="85" t="s">
        <v>1376</v>
      </c>
      <c r="B3825" s="88" t="s">
        <v>616</v>
      </c>
      <c r="C3825" s="88" t="s">
        <v>617</v>
      </c>
      <c r="D3825" s="89">
        <v>39569</v>
      </c>
      <c r="F3825" s="98">
        <f t="shared" si="59"/>
        <v>39.569</v>
      </c>
      <c r="I3825" s="98">
        <v>39.569</v>
      </c>
    </row>
    <row r="3826" spans="1:9" ht="12.75" hidden="1" outlineLevel="4">
      <c r="A3826" s="85" t="s">
        <v>1377</v>
      </c>
      <c r="B3826" s="88" t="s">
        <v>5206</v>
      </c>
      <c r="C3826" s="88" t="s">
        <v>5207</v>
      </c>
      <c r="D3826" s="89">
        <v>1018</v>
      </c>
      <c r="F3826" s="98">
        <f t="shared" si="59"/>
        <v>1.018</v>
      </c>
      <c r="I3826" s="98">
        <v>1.018</v>
      </c>
    </row>
    <row r="3827" spans="1:9" ht="12.75" hidden="1" outlineLevel="4">
      <c r="A3827" s="85" t="s">
        <v>1378</v>
      </c>
      <c r="B3827" s="88" t="s">
        <v>5046</v>
      </c>
      <c r="C3827" s="88" t="s">
        <v>5047</v>
      </c>
      <c r="D3827" s="89">
        <v>55</v>
      </c>
      <c r="F3827" s="98">
        <f t="shared" si="59"/>
        <v>0.055</v>
      </c>
      <c r="I3827" s="98">
        <v>0.055</v>
      </c>
    </row>
    <row r="3828" spans="1:9" ht="12.75" hidden="1" outlineLevel="4">
      <c r="A3828" s="85" t="s">
        <v>1379</v>
      </c>
      <c r="B3828" s="88" t="s">
        <v>2489</v>
      </c>
      <c r="C3828" s="88" t="s">
        <v>2490</v>
      </c>
      <c r="D3828" s="89">
        <v>887</v>
      </c>
      <c r="F3828" s="98">
        <f t="shared" si="59"/>
        <v>0.887</v>
      </c>
      <c r="I3828" s="98">
        <v>0.887</v>
      </c>
    </row>
    <row r="3829" spans="1:9" ht="12.75" hidden="1" outlineLevel="4">
      <c r="A3829" s="85" t="s">
        <v>1380</v>
      </c>
      <c r="B3829" s="88" t="s">
        <v>2704</v>
      </c>
      <c r="C3829" s="88" t="s">
        <v>2705</v>
      </c>
      <c r="D3829" s="89">
        <v>110</v>
      </c>
      <c r="F3829" s="98">
        <f t="shared" si="59"/>
        <v>0.11</v>
      </c>
      <c r="I3829" s="98">
        <v>0.11</v>
      </c>
    </row>
    <row r="3830" spans="1:9" ht="12.75" hidden="1" outlineLevel="4">
      <c r="A3830" s="85" t="s">
        <v>1381</v>
      </c>
      <c r="B3830" s="88" t="s">
        <v>6088</v>
      </c>
      <c r="C3830" s="88" t="s">
        <v>6089</v>
      </c>
      <c r="D3830" s="89">
        <v>848</v>
      </c>
      <c r="F3830" s="98">
        <f t="shared" si="59"/>
        <v>0.848</v>
      </c>
      <c r="I3830" s="98">
        <v>0.848</v>
      </c>
    </row>
    <row r="3831" spans="1:9" ht="12.75" hidden="1" outlineLevel="4">
      <c r="A3831" s="85" t="s">
        <v>1382</v>
      </c>
      <c r="B3831" s="88" t="s">
        <v>2393</v>
      </c>
      <c r="C3831" s="88" t="s">
        <v>2394</v>
      </c>
      <c r="D3831" s="89">
        <v>3136</v>
      </c>
      <c r="F3831" s="98">
        <f t="shared" si="59"/>
        <v>3.136</v>
      </c>
      <c r="I3831" s="98">
        <v>3.136</v>
      </c>
    </row>
    <row r="3832" spans="1:9" ht="12.75" hidden="1" outlineLevel="4">
      <c r="A3832" s="85" t="s">
        <v>1383</v>
      </c>
      <c r="B3832" s="88" t="s">
        <v>5116</v>
      </c>
      <c r="C3832" s="88" t="s">
        <v>5117</v>
      </c>
      <c r="D3832" s="89">
        <v>558</v>
      </c>
      <c r="F3832" s="98">
        <f t="shared" si="59"/>
        <v>0.558</v>
      </c>
      <c r="I3832" s="98">
        <v>0.558</v>
      </c>
    </row>
    <row r="3833" spans="1:9" ht="12.75" hidden="1" outlineLevel="4">
      <c r="A3833" s="85" t="s">
        <v>1384</v>
      </c>
      <c r="B3833" s="88" t="s">
        <v>2607</v>
      </c>
      <c r="C3833" s="88" t="s">
        <v>2608</v>
      </c>
      <c r="D3833" s="89">
        <v>1192</v>
      </c>
      <c r="F3833" s="98">
        <f t="shared" si="59"/>
        <v>1.192</v>
      </c>
      <c r="I3833" s="98">
        <v>1.192</v>
      </c>
    </row>
    <row r="3834" spans="1:9" ht="12.75" hidden="1" outlineLevel="4">
      <c r="A3834" s="85" t="s">
        <v>1385</v>
      </c>
      <c r="B3834" s="88" t="s">
        <v>2419</v>
      </c>
      <c r="C3834" s="88" t="s">
        <v>2420</v>
      </c>
      <c r="D3834" s="89">
        <v>1021</v>
      </c>
      <c r="F3834" s="98">
        <f t="shared" si="59"/>
        <v>1.021</v>
      </c>
      <c r="I3834" s="98">
        <v>1.021</v>
      </c>
    </row>
    <row r="3835" spans="1:9" ht="12.75" hidden="1" outlineLevel="4">
      <c r="A3835" s="85" t="s">
        <v>1386</v>
      </c>
      <c r="B3835" s="88" t="s">
        <v>5097</v>
      </c>
      <c r="C3835" s="88" t="s">
        <v>5098</v>
      </c>
      <c r="D3835" s="89">
        <v>5175</v>
      </c>
      <c r="F3835" s="98">
        <f t="shared" si="59"/>
        <v>5.175</v>
      </c>
      <c r="I3835" s="98">
        <v>5.175</v>
      </c>
    </row>
    <row r="3836" spans="1:9" ht="12.75" hidden="1" outlineLevel="4">
      <c r="A3836" s="85" t="s">
        <v>1387</v>
      </c>
      <c r="B3836" s="88" t="s">
        <v>3284</v>
      </c>
      <c r="C3836" s="88" t="s">
        <v>3285</v>
      </c>
      <c r="D3836" s="89">
        <v>46</v>
      </c>
      <c r="F3836" s="98">
        <f t="shared" si="59"/>
        <v>0.046</v>
      </c>
      <c r="I3836" s="98">
        <v>0.046</v>
      </c>
    </row>
    <row r="3837" spans="1:9" ht="12.75" hidden="1" outlineLevel="4">
      <c r="A3837" s="85" t="s">
        <v>1388</v>
      </c>
      <c r="B3837" s="88" t="s">
        <v>2501</v>
      </c>
      <c r="C3837" s="88" t="s">
        <v>2502</v>
      </c>
      <c r="D3837" s="89">
        <v>16185</v>
      </c>
      <c r="F3837" s="98">
        <f t="shared" si="59"/>
        <v>16.185</v>
      </c>
      <c r="I3837" s="98">
        <v>16.185</v>
      </c>
    </row>
    <row r="3838" spans="1:9" ht="12.75" hidden="1" outlineLevel="4">
      <c r="A3838" s="85" t="s">
        <v>1389</v>
      </c>
      <c r="B3838" s="88" t="s">
        <v>1390</v>
      </c>
      <c r="C3838" s="88" t="s">
        <v>4265</v>
      </c>
      <c r="D3838" s="89">
        <v>5114</v>
      </c>
      <c r="F3838" s="98">
        <f t="shared" si="59"/>
        <v>5.114</v>
      </c>
      <c r="I3838" s="98">
        <v>5.114</v>
      </c>
    </row>
    <row r="3839" spans="1:9" ht="12.75" hidden="1" outlineLevel="4">
      <c r="A3839" s="85" t="s">
        <v>1391</v>
      </c>
      <c r="B3839" s="88" t="s">
        <v>1392</v>
      </c>
      <c r="C3839" s="88" t="s">
        <v>1393</v>
      </c>
      <c r="D3839" s="89">
        <v>14000</v>
      </c>
      <c r="F3839" s="98">
        <f t="shared" si="59"/>
        <v>14</v>
      </c>
      <c r="I3839" s="98">
        <v>14</v>
      </c>
    </row>
    <row r="3840" spans="1:9" ht="12.75" hidden="1" outlineLevel="4">
      <c r="A3840" s="85" t="s">
        <v>1394</v>
      </c>
      <c r="B3840" s="88" t="s">
        <v>2756</v>
      </c>
      <c r="C3840" s="88" t="s">
        <v>2757</v>
      </c>
      <c r="D3840" s="89">
        <v>754</v>
      </c>
      <c r="F3840" s="98">
        <f t="shared" si="59"/>
        <v>0.754</v>
      </c>
      <c r="I3840" s="98">
        <v>0.754</v>
      </c>
    </row>
    <row r="3841" spans="1:9" ht="12.75" hidden="1" outlineLevel="4">
      <c r="A3841" s="85" t="s">
        <v>1395</v>
      </c>
      <c r="B3841" s="88" t="s">
        <v>2779</v>
      </c>
      <c r="C3841" s="88" t="s">
        <v>2780</v>
      </c>
      <c r="D3841" s="89">
        <v>4666</v>
      </c>
      <c r="F3841" s="98">
        <f t="shared" si="59"/>
        <v>4.666</v>
      </c>
      <c r="I3841" s="98">
        <v>4.666</v>
      </c>
    </row>
    <row r="3842" spans="1:9" ht="12.75" hidden="1" outlineLevel="4">
      <c r="A3842" s="85" t="s">
        <v>1396</v>
      </c>
      <c r="B3842" s="88" t="s">
        <v>335</v>
      </c>
      <c r="C3842" s="88" t="s">
        <v>336</v>
      </c>
      <c r="D3842" s="89">
        <v>10005</v>
      </c>
      <c r="F3842" s="98">
        <f t="shared" si="59"/>
        <v>10.005</v>
      </c>
      <c r="I3842" s="98">
        <v>10.005</v>
      </c>
    </row>
    <row r="3843" spans="1:9" ht="12.75" hidden="1" outlineLevel="4">
      <c r="A3843" s="85" t="s">
        <v>1397</v>
      </c>
      <c r="B3843" s="88" t="s">
        <v>2507</v>
      </c>
      <c r="C3843" s="88" t="s">
        <v>2508</v>
      </c>
      <c r="D3843" s="89">
        <v>1701</v>
      </c>
      <c r="F3843" s="98">
        <f t="shared" si="59"/>
        <v>1.701</v>
      </c>
      <c r="I3843" s="98">
        <v>1.701</v>
      </c>
    </row>
    <row r="3844" spans="1:9" ht="12.75" hidden="1" outlineLevel="4">
      <c r="A3844" s="85" t="s">
        <v>1398</v>
      </c>
      <c r="B3844" s="88" t="s">
        <v>2510</v>
      </c>
      <c r="C3844" s="88" t="s">
        <v>2511</v>
      </c>
      <c r="D3844" s="89">
        <v>3245</v>
      </c>
      <c r="F3844" s="98">
        <f t="shared" si="59"/>
        <v>3.245</v>
      </c>
      <c r="I3844" s="98">
        <v>3.245</v>
      </c>
    </row>
    <row r="3845" spans="1:9" ht="12.75" hidden="1" outlineLevel="4">
      <c r="A3845" s="85" t="s">
        <v>1399</v>
      </c>
      <c r="B3845" s="88" t="s">
        <v>2516</v>
      </c>
      <c r="C3845" s="88" t="s">
        <v>2517</v>
      </c>
      <c r="D3845" s="89">
        <v>1387</v>
      </c>
      <c r="F3845" s="98">
        <f t="shared" si="59"/>
        <v>1.387</v>
      </c>
      <c r="I3845" s="98">
        <v>1.387</v>
      </c>
    </row>
    <row r="3846" spans="1:9" ht="12.75" hidden="1" outlineLevel="4">
      <c r="A3846" s="85" t="s">
        <v>1400</v>
      </c>
      <c r="B3846" s="88" t="s">
        <v>2437</v>
      </c>
      <c r="C3846" s="88" t="s">
        <v>2438</v>
      </c>
      <c r="D3846" s="89">
        <v>3191</v>
      </c>
      <c r="F3846" s="98">
        <f aca="true" t="shared" si="60" ref="F3846:F3909">D3846/1000</f>
        <v>3.191</v>
      </c>
      <c r="I3846" s="98">
        <v>3.191</v>
      </c>
    </row>
    <row r="3847" spans="1:9" ht="12.75" hidden="1" outlineLevel="4">
      <c r="A3847" s="85" t="s">
        <v>1401</v>
      </c>
      <c r="B3847" s="88" t="s">
        <v>2522</v>
      </c>
      <c r="C3847" s="88" t="s">
        <v>2523</v>
      </c>
      <c r="D3847" s="89">
        <v>14318</v>
      </c>
      <c r="F3847" s="98">
        <f t="shared" si="60"/>
        <v>14.318</v>
      </c>
      <c r="I3847" s="98">
        <v>14.318</v>
      </c>
    </row>
    <row r="3848" spans="1:9" ht="12.75" hidden="1" outlineLevel="4">
      <c r="A3848" s="85" t="s">
        <v>1402</v>
      </c>
      <c r="B3848" s="88" t="s">
        <v>4699</v>
      </c>
      <c r="C3848" s="88" t="s">
        <v>4700</v>
      </c>
      <c r="D3848" s="89">
        <v>1141</v>
      </c>
      <c r="F3848" s="98">
        <f t="shared" si="60"/>
        <v>1.141</v>
      </c>
      <c r="I3848" s="98">
        <v>1.141</v>
      </c>
    </row>
    <row r="3849" spans="1:9" ht="12.75" hidden="1" outlineLevel="4">
      <c r="A3849" s="85" t="s">
        <v>1403</v>
      </c>
      <c r="B3849" s="88" t="s">
        <v>1307</v>
      </c>
      <c r="C3849" s="88" t="s">
        <v>1308</v>
      </c>
      <c r="D3849" s="89">
        <v>-2060</v>
      </c>
      <c r="F3849" s="98">
        <f t="shared" si="60"/>
        <v>-2.06</v>
      </c>
      <c r="I3849" s="98">
        <v>-2.06</v>
      </c>
    </row>
    <row r="3850" spans="1:9" ht="12.75" hidden="1" outlineLevel="4">
      <c r="A3850" s="85" t="s">
        <v>1404</v>
      </c>
      <c r="B3850" s="88" t="s">
        <v>2599</v>
      </c>
      <c r="C3850" s="88" t="s">
        <v>2594</v>
      </c>
      <c r="D3850" s="89">
        <v>-1030</v>
      </c>
      <c r="F3850" s="98">
        <f t="shared" si="60"/>
        <v>-1.03</v>
      </c>
      <c r="I3850" s="98">
        <v>-1.03</v>
      </c>
    </row>
    <row r="3851" spans="1:9" ht="12.75" hidden="1" outlineLevel="4">
      <c r="A3851" s="85" t="s">
        <v>1405</v>
      </c>
      <c r="B3851" s="88" t="s">
        <v>6159</v>
      </c>
      <c r="C3851" s="88" t="s">
        <v>6160</v>
      </c>
      <c r="D3851" s="89">
        <v>2120</v>
      </c>
      <c r="F3851" s="98">
        <f t="shared" si="60"/>
        <v>2.12</v>
      </c>
      <c r="I3851" s="98">
        <v>2.12</v>
      </c>
    </row>
    <row r="3852" spans="1:9" ht="12.75" hidden="1" outlineLevel="4">
      <c r="A3852" s="85" t="s">
        <v>1406</v>
      </c>
      <c r="B3852" s="88" t="s">
        <v>2486</v>
      </c>
      <c r="C3852" s="88" t="s">
        <v>2487</v>
      </c>
      <c r="D3852" s="89">
        <v>112124</v>
      </c>
      <c r="F3852" s="98">
        <f t="shared" si="60"/>
        <v>112.124</v>
      </c>
      <c r="I3852" s="98">
        <v>112.124</v>
      </c>
    </row>
    <row r="3853" spans="1:9" ht="12.75" hidden="1" outlineLevel="4">
      <c r="A3853" s="85" t="s">
        <v>1407</v>
      </c>
      <c r="B3853" s="88" t="s">
        <v>2410</v>
      </c>
      <c r="C3853" s="88" t="s">
        <v>2411</v>
      </c>
      <c r="D3853" s="89">
        <v>1183</v>
      </c>
      <c r="F3853" s="98">
        <f t="shared" si="60"/>
        <v>1.183</v>
      </c>
      <c r="I3853" s="98">
        <v>1.183</v>
      </c>
    </row>
    <row r="3854" spans="1:9" ht="12.75" hidden="1" outlineLevel="4">
      <c r="A3854" s="85" t="s">
        <v>1408</v>
      </c>
      <c r="B3854" s="88" t="s">
        <v>2413</v>
      </c>
      <c r="C3854" s="88" t="s">
        <v>2414</v>
      </c>
      <c r="D3854" s="89">
        <v>-1740</v>
      </c>
      <c r="F3854" s="98">
        <f t="shared" si="60"/>
        <v>-1.74</v>
      </c>
      <c r="I3854" s="98">
        <v>-1.74</v>
      </c>
    </row>
    <row r="3855" spans="1:9" ht="12.75" hidden="1" outlineLevel="4">
      <c r="A3855" s="85" t="s">
        <v>1409</v>
      </c>
      <c r="B3855" s="88" t="s">
        <v>1617</v>
      </c>
      <c r="C3855" s="88" t="s">
        <v>5220</v>
      </c>
      <c r="D3855" s="89">
        <v>45004</v>
      </c>
      <c r="F3855" s="98">
        <f t="shared" si="60"/>
        <v>45.004</v>
      </c>
      <c r="I3855" s="98">
        <v>45.004</v>
      </c>
    </row>
    <row r="3856" spans="1:9" ht="12.75" hidden="1" outlineLevel="4">
      <c r="A3856" s="85" t="s">
        <v>1410</v>
      </c>
      <c r="B3856" s="88" t="s">
        <v>1411</v>
      </c>
      <c r="C3856" s="88" t="s">
        <v>1412</v>
      </c>
      <c r="D3856" s="89">
        <v>2190</v>
      </c>
      <c r="F3856" s="98">
        <f t="shared" si="60"/>
        <v>2.19</v>
      </c>
      <c r="I3856" s="98">
        <v>2.19</v>
      </c>
    </row>
    <row r="3857" spans="1:9" ht="12.75" hidden="1" outlineLevel="4">
      <c r="A3857" s="85" t="s">
        <v>1413</v>
      </c>
      <c r="B3857" s="88" t="s">
        <v>2572</v>
      </c>
      <c r="C3857" s="88" t="s">
        <v>2573</v>
      </c>
      <c r="D3857" s="89">
        <v>35000</v>
      </c>
      <c r="F3857" s="98">
        <f t="shared" si="60"/>
        <v>35</v>
      </c>
      <c r="I3857" s="98">
        <v>35</v>
      </c>
    </row>
    <row r="3858" spans="1:9" ht="12.75" hidden="1" outlineLevel="4">
      <c r="A3858" s="85" t="s">
        <v>1414</v>
      </c>
      <c r="B3858" s="88" t="s">
        <v>5203</v>
      </c>
      <c r="C3858" s="88" t="s">
        <v>5204</v>
      </c>
      <c r="D3858" s="89">
        <v>7400</v>
      </c>
      <c r="F3858" s="98">
        <f t="shared" si="60"/>
        <v>7.4</v>
      </c>
      <c r="I3858" s="98">
        <v>7.4</v>
      </c>
    </row>
    <row r="3859" spans="1:9" ht="12.75" hidden="1" outlineLevel="4">
      <c r="A3859" s="85" t="s">
        <v>1415</v>
      </c>
      <c r="B3859" s="88" t="s">
        <v>6360</v>
      </c>
      <c r="C3859" s="88" t="s">
        <v>6361</v>
      </c>
      <c r="D3859" s="89">
        <v>68248</v>
      </c>
      <c r="F3859" s="98">
        <f t="shared" si="60"/>
        <v>68.248</v>
      </c>
      <c r="I3859" s="98">
        <v>68.248</v>
      </c>
    </row>
    <row r="3860" spans="1:9" ht="12.75" hidden="1" outlineLevel="4">
      <c r="A3860" s="85" t="s">
        <v>1416</v>
      </c>
      <c r="B3860" s="88" t="s">
        <v>2645</v>
      </c>
      <c r="C3860" s="88" t="s">
        <v>2646</v>
      </c>
      <c r="D3860" s="89">
        <v>2566</v>
      </c>
      <c r="F3860" s="98">
        <f t="shared" si="60"/>
        <v>2.566</v>
      </c>
      <c r="I3860" s="98">
        <v>2.566</v>
      </c>
    </row>
    <row r="3861" spans="1:9" ht="12.75" hidden="1" outlineLevel="4">
      <c r="A3861" s="85" t="s">
        <v>1417</v>
      </c>
      <c r="B3861" s="88" t="s">
        <v>2416</v>
      </c>
      <c r="C3861" s="88" t="s">
        <v>2417</v>
      </c>
      <c r="D3861" s="89">
        <v>1634</v>
      </c>
      <c r="F3861" s="98">
        <f t="shared" si="60"/>
        <v>1.634</v>
      </c>
      <c r="I3861" s="98">
        <v>1.634</v>
      </c>
    </row>
    <row r="3862" spans="1:9" ht="12.75" hidden="1" outlineLevel="4">
      <c r="A3862" s="85" t="s">
        <v>1418</v>
      </c>
      <c r="B3862" s="88" t="s">
        <v>2575</v>
      </c>
      <c r="C3862" s="88" t="s">
        <v>2576</v>
      </c>
      <c r="D3862" s="89">
        <v>162</v>
      </c>
      <c r="F3862" s="98">
        <f t="shared" si="60"/>
        <v>0.162</v>
      </c>
      <c r="I3862" s="98">
        <v>0.162</v>
      </c>
    </row>
    <row r="3863" spans="1:9" ht="12.75" hidden="1" outlineLevel="4">
      <c r="A3863" s="85" t="s">
        <v>1419</v>
      </c>
      <c r="B3863" s="88" t="s">
        <v>2492</v>
      </c>
      <c r="C3863" s="88" t="s">
        <v>2493</v>
      </c>
      <c r="D3863" s="89">
        <v>1096</v>
      </c>
      <c r="F3863" s="98">
        <f t="shared" si="60"/>
        <v>1.096</v>
      </c>
      <c r="I3863" s="98">
        <v>1.096</v>
      </c>
    </row>
    <row r="3864" spans="1:9" ht="12.75" hidden="1" outlineLevel="4">
      <c r="A3864" s="85" t="s">
        <v>1420</v>
      </c>
      <c r="B3864" s="88" t="s">
        <v>517</v>
      </c>
      <c r="C3864" s="88" t="s">
        <v>518</v>
      </c>
      <c r="D3864" s="89">
        <v>960</v>
      </c>
      <c r="F3864" s="98">
        <f t="shared" si="60"/>
        <v>0.96</v>
      </c>
      <c r="I3864" s="98">
        <v>0.96</v>
      </c>
    </row>
    <row r="3865" spans="1:9" ht="12.75" hidden="1" outlineLevel="4">
      <c r="A3865" s="85" t="s">
        <v>1421</v>
      </c>
      <c r="B3865" s="88" t="s">
        <v>2396</v>
      </c>
      <c r="C3865" s="88" t="s">
        <v>2397</v>
      </c>
      <c r="D3865" s="89">
        <v>14347</v>
      </c>
      <c r="F3865" s="98">
        <f t="shared" si="60"/>
        <v>14.347</v>
      </c>
      <c r="I3865" s="98">
        <v>14.347</v>
      </c>
    </row>
    <row r="3866" spans="1:9" ht="12.75" hidden="1" outlineLevel="4">
      <c r="A3866" s="85" t="s">
        <v>1422</v>
      </c>
      <c r="B3866" s="88" t="s">
        <v>2422</v>
      </c>
      <c r="C3866" s="88" t="s">
        <v>2423</v>
      </c>
      <c r="D3866" s="89">
        <v>5830</v>
      </c>
      <c r="F3866" s="98">
        <f t="shared" si="60"/>
        <v>5.83</v>
      </c>
      <c r="I3866" s="98">
        <v>5.83</v>
      </c>
    </row>
    <row r="3867" spans="1:9" ht="12.75" hidden="1" outlineLevel="4">
      <c r="A3867" s="85" t="s">
        <v>1423</v>
      </c>
      <c r="B3867" s="88" t="s">
        <v>2690</v>
      </c>
      <c r="C3867" s="88" t="s">
        <v>2691</v>
      </c>
      <c r="D3867" s="89">
        <v>2965</v>
      </c>
      <c r="F3867" s="98">
        <f t="shared" si="60"/>
        <v>2.965</v>
      </c>
      <c r="I3867" s="98">
        <v>2.965</v>
      </c>
    </row>
    <row r="3868" spans="1:9" ht="12.75" hidden="1" outlineLevel="4">
      <c r="A3868" s="85" t="s">
        <v>1424</v>
      </c>
      <c r="B3868" s="88" t="s">
        <v>2534</v>
      </c>
      <c r="C3868" s="88" t="s">
        <v>2535</v>
      </c>
      <c r="D3868" s="89">
        <v>5215</v>
      </c>
      <c r="F3868" s="98">
        <f t="shared" si="60"/>
        <v>5.215</v>
      </c>
      <c r="I3868" s="98">
        <v>5.215</v>
      </c>
    </row>
    <row r="3869" spans="1:9" ht="12.75" hidden="1" outlineLevel="4">
      <c r="A3869" s="85" t="s">
        <v>1425</v>
      </c>
      <c r="B3869" s="88" t="s">
        <v>304</v>
      </c>
      <c r="C3869" s="88" t="s">
        <v>305</v>
      </c>
      <c r="D3869" s="89">
        <v>1769</v>
      </c>
      <c r="F3869" s="98">
        <f t="shared" si="60"/>
        <v>1.769</v>
      </c>
      <c r="I3869" s="98">
        <v>1.769</v>
      </c>
    </row>
    <row r="3870" spans="1:9" ht="12.75" hidden="1" outlineLevel="4">
      <c r="A3870" s="85" t="s">
        <v>1426</v>
      </c>
      <c r="B3870" s="88" t="s">
        <v>1427</v>
      </c>
      <c r="C3870" s="88" t="s">
        <v>1428</v>
      </c>
      <c r="D3870" s="89">
        <v>180</v>
      </c>
      <c r="F3870" s="98">
        <f t="shared" si="60"/>
        <v>0.18</v>
      </c>
      <c r="I3870" s="98">
        <v>0.18</v>
      </c>
    </row>
    <row r="3871" spans="1:9" ht="12.75" hidden="1" outlineLevel="4">
      <c r="A3871" s="85" t="s">
        <v>1429</v>
      </c>
      <c r="B3871" s="88" t="s">
        <v>2504</v>
      </c>
      <c r="C3871" s="88" t="s">
        <v>2505</v>
      </c>
      <c r="D3871" s="89">
        <v>23486</v>
      </c>
      <c r="F3871" s="98">
        <f t="shared" si="60"/>
        <v>23.486</v>
      </c>
      <c r="I3871" s="98">
        <v>23.486</v>
      </c>
    </row>
    <row r="3872" spans="1:9" ht="12.75" hidden="1" outlineLevel="4">
      <c r="A3872" s="85" t="s">
        <v>1430</v>
      </c>
      <c r="B3872" s="88" t="s">
        <v>1591</v>
      </c>
      <c r="C3872" s="88" t="s">
        <v>1592</v>
      </c>
      <c r="D3872" s="89">
        <v>118342</v>
      </c>
      <c r="F3872" s="98">
        <f t="shared" si="60"/>
        <v>118.342</v>
      </c>
      <c r="I3872" s="98">
        <v>118.342</v>
      </c>
    </row>
    <row r="3873" spans="1:9" ht="12.75" hidden="1" outlineLevel="4">
      <c r="A3873" s="85" t="s">
        <v>1431</v>
      </c>
      <c r="B3873" s="88" t="s">
        <v>2759</v>
      </c>
      <c r="C3873" s="88" t="s">
        <v>2760</v>
      </c>
      <c r="D3873" s="89">
        <v>9930</v>
      </c>
      <c r="F3873" s="98">
        <f t="shared" si="60"/>
        <v>9.93</v>
      </c>
      <c r="I3873" s="98">
        <v>9.93</v>
      </c>
    </row>
    <row r="3874" spans="1:9" ht="12.75" hidden="1" outlineLevel="4">
      <c r="A3874" s="85" t="s">
        <v>1432</v>
      </c>
      <c r="B3874" s="88" t="s">
        <v>229</v>
      </c>
      <c r="C3874" s="88" t="s">
        <v>230</v>
      </c>
      <c r="D3874" s="89">
        <v>7283</v>
      </c>
      <c r="F3874" s="98">
        <f t="shared" si="60"/>
        <v>7.283</v>
      </c>
      <c r="I3874" s="98">
        <v>7.283</v>
      </c>
    </row>
    <row r="3875" spans="1:9" ht="12.75" hidden="1" outlineLevel="4">
      <c r="A3875" s="85" t="s">
        <v>1433</v>
      </c>
      <c r="B3875" s="88" t="s">
        <v>2431</v>
      </c>
      <c r="C3875" s="88" t="s">
        <v>2432</v>
      </c>
      <c r="D3875" s="89">
        <v>398</v>
      </c>
      <c r="F3875" s="98">
        <f t="shared" si="60"/>
        <v>0.398</v>
      </c>
      <c r="I3875" s="98">
        <v>0.398</v>
      </c>
    </row>
    <row r="3876" spans="1:9" ht="12.75" hidden="1" outlineLevel="4">
      <c r="A3876" s="85" t="s">
        <v>1434</v>
      </c>
      <c r="B3876" s="88" t="s">
        <v>2434</v>
      </c>
      <c r="C3876" s="88" t="s">
        <v>2435</v>
      </c>
      <c r="D3876" s="89">
        <v>3654</v>
      </c>
      <c r="F3876" s="98">
        <f t="shared" si="60"/>
        <v>3.654</v>
      </c>
      <c r="I3876" s="98">
        <v>3.654</v>
      </c>
    </row>
    <row r="3877" spans="1:9" ht="12.75" hidden="1" outlineLevel="4">
      <c r="A3877" s="85" t="s">
        <v>1435</v>
      </c>
      <c r="B3877" s="88" t="s">
        <v>2440</v>
      </c>
      <c r="C3877" s="88" t="s">
        <v>2441</v>
      </c>
      <c r="D3877" s="89">
        <v>5374</v>
      </c>
      <c r="F3877" s="98">
        <f t="shared" si="60"/>
        <v>5.374</v>
      </c>
      <c r="I3877" s="98">
        <v>5.374</v>
      </c>
    </row>
    <row r="3878" spans="1:9" ht="12.75" hidden="1" outlineLevel="4">
      <c r="A3878" s="85" t="s">
        <v>1436</v>
      </c>
      <c r="B3878" s="88" t="s">
        <v>2443</v>
      </c>
      <c r="C3878" s="88" t="s">
        <v>4691</v>
      </c>
      <c r="D3878" s="89">
        <v>6534</v>
      </c>
      <c r="F3878" s="98">
        <f t="shared" si="60"/>
        <v>6.534</v>
      </c>
      <c r="I3878" s="98">
        <v>6.534</v>
      </c>
    </row>
    <row r="3879" spans="1:9" ht="12.75" hidden="1" outlineLevel="4">
      <c r="A3879" s="85" t="s">
        <v>1437</v>
      </c>
      <c r="B3879" s="88" t="s">
        <v>4693</v>
      </c>
      <c r="C3879" s="88" t="s">
        <v>4694</v>
      </c>
      <c r="D3879" s="89">
        <v>1077</v>
      </c>
      <c r="F3879" s="98">
        <f t="shared" si="60"/>
        <v>1.077</v>
      </c>
      <c r="I3879" s="98">
        <v>1.077</v>
      </c>
    </row>
    <row r="3880" spans="1:9" ht="12.75" hidden="1" outlineLevel="4">
      <c r="A3880" s="85" t="s">
        <v>1438</v>
      </c>
      <c r="B3880" s="88" t="s">
        <v>2562</v>
      </c>
      <c r="C3880" s="88" t="s">
        <v>2563</v>
      </c>
      <c r="D3880" s="89">
        <v>1452</v>
      </c>
      <c r="F3880" s="98">
        <f t="shared" si="60"/>
        <v>1.452</v>
      </c>
      <c r="I3880" s="98">
        <v>1.452</v>
      </c>
    </row>
    <row r="3881" spans="1:9" ht="12.75" hidden="1" outlineLevel="4">
      <c r="A3881" s="85" t="s">
        <v>1439</v>
      </c>
      <c r="B3881" s="88" t="s">
        <v>4702</v>
      </c>
      <c r="C3881" s="88" t="s">
        <v>4703</v>
      </c>
      <c r="D3881" s="89">
        <v>260</v>
      </c>
      <c r="F3881" s="98">
        <f t="shared" si="60"/>
        <v>0.26</v>
      </c>
      <c r="I3881" s="98">
        <v>0.26</v>
      </c>
    </row>
    <row r="3882" spans="1:9" ht="12.75" hidden="1" outlineLevel="4">
      <c r="A3882" s="85" t="s">
        <v>1440</v>
      </c>
      <c r="B3882" s="88" t="s">
        <v>2593</v>
      </c>
      <c r="C3882" s="88" t="s">
        <v>2594</v>
      </c>
      <c r="D3882" s="89">
        <v>-103</v>
      </c>
      <c r="F3882" s="98">
        <f t="shared" si="60"/>
        <v>-0.103</v>
      </c>
      <c r="I3882" s="98">
        <v>-0.103</v>
      </c>
    </row>
    <row r="3883" spans="1:9" ht="12.75" hidden="1" outlineLevel="4">
      <c r="A3883" s="85" t="s">
        <v>1441</v>
      </c>
      <c r="B3883" s="88" t="s">
        <v>5109</v>
      </c>
      <c r="C3883" s="88" t="s">
        <v>5110</v>
      </c>
      <c r="D3883" s="89">
        <v>-1150</v>
      </c>
      <c r="F3883" s="98">
        <f t="shared" si="60"/>
        <v>-1.15</v>
      </c>
      <c r="I3883" s="98">
        <v>-1.15</v>
      </c>
    </row>
    <row r="3884" spans="1:9" ht="12.75" hidden="1" outlineLevel="4">
      <c r="A3884" s="85" t="s">
        <v>1442</v>
      </c>
      <c r="B3884" s="88" t="s">
        <v>1443</v>
      </c>
      <c r="C3884" s="88" t="s">
        <v>1444</v>
      </c>
      <c r="D3884" s="89">
        <v>-15810</v>
      </c>
      <c r="F3884" s="98">
        <f t="shared" si="60"/>
        <v>-15.81</v>
      </c>
      <c r="I3884" s="98">
        <v>-15.81</v>
      </c>
    </row>
    <row r="3885" spans="1:9" ht="12.75" hidden="1" outlineLevel="4">
      <c r="A3885" s="85" t="s">
        <v>1445</v>
      </c>
      <c r="B3885" s="88" t="s">
        <v>1446</v>
      </c>
      <c r="C3885" s="88" t="s">
        <v>1447</v>
      </c>
      <c r="D3885" s="89">
        <v>-554</v>
      </c>
      <c r="F3885" s="98">
        <f t="shared" si="60"/>
        <v>-0.554</v>
      </c>
      <c r="I3885" s="98">
        <v>-0.554</v>
      </c>
    </row>
    <row r="3886" spans="1:9" ht="12.75" hidden="1" outlineLevel="3" collapsed="1">
      <c r="A3886" s="85" t="s">
        <v>2398</v>
      </c>
      <c r="B3886" s="90" t="s">
        <v>1448</v>
      </c>
      <c r="C3886" s="90" t="s">
        <v>1449</v>
      </c>
      <c r="D3886" s="91">
        <v>1217463</v>
      </c>
      <c r="F3886" s="98">
        <f t="shared" si="60"/>
        <v>1217.463</v>
      </c>
      <c r="I3886" s="98">
        <v>1217.463</v>
      </c>
    </row>
    <row r="3887" spans="1:9" ht="12.75" hidden="1" outlineLevel="4">
      <c r="A3887" s="85" t="s">
        <v>1450</v>
      </c>
      <c r="B3887" s="88" t="s">
        <v>2404</v>
      </c>
      <c r="C3887" s="88" t="s">
        <v>2405</v>
      </c>
      <c r="D3887" s="89">
        <v>3998</v>
      </c>
      <c r="F3887" s="98">
        <f t="shared" si="60"/>
        <v>3.998</v>
      </c>
      <c r="I3887" s="98">
        <v>3.998</v>
      </c>
    </row>
    <row r="3888" spans="1:9" ht="12.75" hidden="1" outlineLevel="4">
      <c r="A3888" s="85" t="s">
        <v>1451</v>
      </c>
      <c r="B3888" s="88" t="s">
        <v>2410</v>
      </c>
      <c r="C3888" s="88" t="s">
        <v>2411</v>
      </c>
      <c r="D3888" s="89">
        <v>66</v>
      </c>
      <c r="F3888" s="98">
        <f t="shared" si="60"/>
        <v>0.066</v>
      </c>
      <c r="I3888" s="98">
        <v>0.066</v>
      </c>
    </row>
    <row r="3889" spans="1:9" ht="12.75" hidden="1" outlineLevel="4">
      <c r="A3889" s="85" t="s">
        <v>1452</v>
      </c>
      <c r="B3889" s="88" t="s">
        <v>2413</v>
      </c>
      <c r="C3889" s="88" t="s">
        <v>2414</v>
      </c>
      <c r="D3889" s="89">
        <v>-102</v>
      </c>
      <c r="F3889" s="98">
        <f t="shared" si="60"/>
        <v>-0.102</v>
      </c>
      <c r="I3889" s="98">
        <v>-0.102</v>
      </c>
    </row>
    <row r="3890" spans="1:9" ht="12.75" hidden="1" outlineLevel="4">
      <c r="A3890" s="85" t="s">
        <v>1453</v>
      </c>
      <c r="B3890" s="88" t="s">
        <v>2504</v>
      </c>
      <c r="C3890" s="88" t="s">
        <v>2505</v>
      </c>
      <c r="D3890" s="89">
        <v>125</v>
      </c>
      <c r="F3890" s="98">
        <f t="shared" si="60"/>
        <v>0.125</v>
      </c>
      <c r="I3890" s="98">
        <v>0.125</v>
      </c>
    </row>
    <row r="3891" spans="1:9" ht="12.75" hidden="1" outlineLevel="4">
      <c r="A3891" s="85" t="s">
        <v>1454</v>
      </c>
      <c r="B3891" s="88" t="s">
        <v>2434</v>
      </c>
      <c r="C3891" s="88" t="s">
        <v>2435</v>
      </c>
      <c r="D3891" s="89">
        <v>812</v>
      </c>
      <c r="F3891" s="98">
        <f t="shared" si="60"/>
        <v>0.812</v>
      </c>
      <c r="I3891" s="98">
        <v>0.812</v>
      </c>
    </row>
    <row r="3892" spans="1:9" ht="12.75" hidden="1" outlineLevel="4">
      <c r="A3892" s="85" t="s">
        <v>1455</v>
      </c>
      <c r="B3892" s="88" t="s">
        <v>2437</v>
      </c>
      <c r="C3892" s="88" t="s">
        <v>2438</v>
      </c>
      <c r="D3892" s="89">
        <v>709</v>
      </c>
      <c r="F3892" s="98">
        <f t="shared" si="60"/>
        <v>0.709</v>
      </c>
      <c r="I3892" s="98">
        <v>0.709</v>
      </c>
    </row>
    <row r="3893" spans="1:9" ht="12.75" hidden="1" outlineLevel="4">
      <c r="A3893" s="85" t="s">
        <v>1456</v>
      </c>
      <c r="B3893" s="88" t="s">
        <v>2440</v>
      </c>
      <c r="C3893" s="88" t="s">
        <v>2441</v>
      </c>
      <c r="D3893" s="89">
        <v>1194</v>
      </c>
      <c r="F3893" s="98">
        <f t="shared" si="60"/>
        <v>1.194</v>
      </c>
      <c r="I3893" s="98">
        <v>1.194</v>
      </c>
    </row>
    <row r="3894" spans="1:9" ht="12.75" hidden="1" outlineLevel="4">
      <c r="A3894" s="85" t="s">
        <v>1457</v>
      </c>
      <c r="B3894" s="88" t="s">
        <v>2443</v>
      </c>
      <c r="C3894" s="88" t="s">
        <v>4691</v>
      </c>
      <c r="D3894" s="89">
        <v>1452</v>
      </c>
      <c r="F3894" s="98">
        <f t="shared" si="60"/>
        <v>1.452</v>
      </c>
      <c r="I3894" s="98">
        <v>1.452</v>
      </c>
    </row>
    <row r="3895" spans="1:9" ht="12.75" hidden="1" outlineLevel="4">
      <c r="A3895" s="85" t="s">
        <v>1458</v>
      </c>
      <c r="B3895" s="88" t="s">
        <v>4693</v>
      </c>
      <c r="C3895" s="88" t="s">
        <v>4694</v>
      </c>
      <c r="D3895" s="89">
        <v>1077</v>
      </c>
      <c r="F3895" s="98">
        <f t="shared" si="60"/>
        <v>1.077</v>
      </c>
      <c r="I3895" s="98">
        <v>1.077</v>
      </c>
    </row>
    <row r="3896" spans="1:9" ht="12.75" hidden="1" outlineLevel="4">
      <c r="A3896" s="85" t="s">
        <v>1459</v>
      </c>
      <c r="B3896" s="88" t="s">
        <v>2562</v>
      </c>
      <c r="C3896" s="88" t="s">
        <v>2563</v>
      </c>
      <c r="D3896" s="89">
        <v>484</v>
      </c>
      <c r="F3896" s="98">
        <f t="shared" si="60"/>
        <v>0.484</v>
      </c>
      <c r="I3896" s="98">
        <v>0.484</v>
      </c>
    </row>
    <row r="3897" spans="1:9" ht="12.75" hidden="1" outlineLevel="4">
      <c r="A3897" s="85" t="s">
        <v>1460</v>
      </c>
      <c r="B3897" s="88" t="s">
        <v>2483</v>
      </c>
      <c r="C3897" s="88" t="s">
        <v>2484</v>
      </c>
      <c r="D3897" s="89">
        <v>60878</v>
      </c>
      <c r="F3897" s="98">
        <f t="shared" si="60"/>
        <v>60.878</v>
      </c>
      <c r="I3897" s="98">
        <v>60.878</v>
      </c>
    </row>
    <row r="3898" spans="1:9" ht="12.75" hidden="1" outlineLevel="4">
      <c r="A3898" s="85" t="s">
        <v>1461</v>
      </c>
      <c r="B3898" s="88" t="s">
        <v>2486</v>
      </c>
      <c r="C3898" s="88" t="s">
        <v>2487</v>
      </c>
      <c r="D3898" s="89">
        <v>12298</v>
      </c>
      <c r="F3898" s="98">
        <f t="shared" si="60"/>
        <v>12.298</v>
      </c>
      <c r="I3898" s="98">
        <v>12.298</v>
      </c>
    </row>
    <row r="3899" spans="1:9" ht="12.75" hidden="1" outlineLevel="4">
      <c r="A3899" s="85" t="s">
        <v>1462</v>
      </c>
      <c r="B3899" s="88" t="s">
        <v>2507</v>
      </c>
      <c r="C3899" s="88" t="s">
        <v>2508</v>
      </c>
      <c r="D3899" s="89">
        <v>378</v>
      </c>
      <c r="F3899" s="98">
        <f t="shared" si="60"/>
        <v>0.378</v>
      </c>
      <c r="I3899" s="98">
        <v>0.378</v>
      </c>
    </row>
    <row r="3900" spans="1:9" ht="12.75" hidden="1" outlineLevel="4">
      <c r="A3900" s="85" t="s">
        <v>1463</v>
      </c>
      <c r="B3900" s="88" t="s">
        <v>2510</v>
      </c>
      <c r="C3900" s="88" t="s">
        <v>2511</v>
      </c>
      <c r="D3900" s="89">
        <v>722</v>
      </c>
      <c r="F3900" s="98">
        <f t="shared" si="60"/>
        <v>0.722</v>
      </c>
      <c r="I3900" s="98">
        <v>0.722</v>
      </c>
    </row>
    <row r="3901" spans="1:9" ht="12.75" hidden="1" outlineLevel="4">
      <c r="A3901" s="85" t="s">
        <v>1464</v>
      </c>
      <c r="B3901" s="88" t="s">
        <v>2516</v>
      </c>
      <c r="C3901" s="88" t="s">
        <v>2517</v>
      </c>
      <c r="D3901" s="89">
        <v>308</v>
      </c>
      <c r="F3901" s="98">
        <f t="shared" si="60"/>
        <v>0.308</v>
      </c>
      <c r="I3901" s="98">
        <v>0.308</v>
      </c>
    </row>
    <row r="3902" spans="1:9" ht="12.75" hidden="1" outlineLevel="4">
      <c r="A3902" s="85" t="s">
        <v>1465</v>
      </c>
      <c r="B3902" s="88" t="s">
        <v>4699</v>
      </c>
      <c r="C3902" s="88" t="s">
        <v>4700</v>
      </c>
      <c r="D3902" s="89">
        <v>254</v>
      </c>
      <c r="F3902" s="98">
        <f t="shared" si="60"/>
        <v>0.254</v>
      </c>
      <c r="I3902" s="98">
        <v>0.254</v>
      </c>
    </row>
    <row r="3903" spans="1:9" ht="12.75" hidden="1" outlineLevel="3" collapsed="1">
      <c r="A3903" s="85" t="s">
        <v>2398</v>
      </c>
      <c r="B3903" s="90" t="s">
        <v>1466</v>
      </c>
      <c r="C3903" s="90" t="s">
        <v>1467</v>
      </c>
      <c r="D3903" s="91">
        <v>84653</v>
      </c>
      <c r="F3903" s="98">
        <f t="shared" si="60"/>
        <v>84.653</v>
      </c>
      <c r="I3903" s="98">
        <v>84.653</v>
      </c>
    </row>
    <row r="3904" spans="1:9" ht="12.75" hidden="1" outlineLevel="4">
      <c r="A3904" s="85" t="s">
        <v>1468</v>
      </c>
      <c r="B3904" s="88" t="s">
        <v>2404</v>
      </c>
      <c r="C3904" s="88" t="s">
        <v>2405</v>
      </c>
      <c r="D3904" s="89">
        <v>13410</v>
      </c>
      <c r="F3904" s="98">
        <f t="shared" si="60"/>
        <v>13.41</v>
      </c>
      <c r="I3904" s="98">
        <v>13.41</v>
      </c>
    </row>
    <row r="3905" spans="1:9" ht="12.75" hidden="1" outlineLevel="4">
      <c r="A3905" s="85" t="s">
        <v>1469</v>
      </c>
      <c r="B3905" s="88" t="s">
        <v>2489</v>
      </c>
      <c r="C3905" s="88" t="s">
        <v>2490</v>
      </c>
      <c r="D3905" s="89">
        <v>366</v>
      </c>
      <c r="F3905" s="98">
        <f t="shared" si="60"/>
        <v>0.366</v>
      </c>
      <c r="I3905" s="98">
        <v>0.366</v>
      </c>
    </row>
    <row r="3906" spans="1:9" ht="12.75" hidden="1" outlineLevel="4">
      <c r="A3906" s="85" t="s">
        <v>1470</v>
      </c>
      <c r="B3906" s="88" t="s">
        <v>2507</v>
      </c>
      <c r="C3906" s="88" t="s">
        <v>2508</v>
      </c>
      <c r="D3906" s="89">
        <v>1134</v>
      </c>
      <c r="F3906" s="98">
        <f t="shared" si="60"/>
        <v>1.134</v>
      </c>
      <c r="I3906" s="98">
        <v>1.134</v>
      </c>
    </row>
    <row r="3907" spans="1:9" ht="12.75" hidden="1" outlineLevel="4">
      <c r="A3907" s="85" t="s">
        <v>1471</v>
      </c>
      <c r="B3907" s="88" t="s">
        <v>2510</v>
      </c>
      <c r="C3907" s="88" t="s">
        <v>2511</v>
      </c>
      <c r="D3907" s="89">
        <v>2164</v>
      </c>
      <c r="F3907" s="98">
        <f t="shared" si="60"/>
        <v>2.164</v>
      </c>
      <c r="I3907" s="98">
        <v>2.164</v>
      </c>
    </row>
    <row r="3908" spans="1:9" ht="12.75" hidden="1" outlineLevel="4">
      <c r="A3908" s="85" t="s">
        <v>1472</v>
      </c>
      <c r="B3908" s="88" t="s">
        <v>2434</v>
      </c>
      <c r="C3908" s="88" t="s">
        <v>2435</v>
      </c>
      <c r="D3908" s="89">
        <v>2436</v>
      </c>
      <c r="F3908" s="98">
        <f t="shared" si="60"/>
        <v>2.436</v>
      </c>
      <c r="I3908" s="98">
        <v>2.436</v>
      </c>
    </row>
    <row r="3909" spans="1:9" ht="12.75" hidden="1" outlineLevel="4">
      <c r="A3909" s="85" t="s">
        <v>1473</v>
      </c>
      <c r="B3909" s="88" t="s">
        <v>2516</v>
      </c>
      <c r="C3909" s="88" t="s">
        <v>2517</v>
      </c>
      <c r="D3909" s="89">
        <v>925</v>
      </c>
      <c r="F3909" s="98">
        <f t="shared" si="60"/>
        <v>0.925</v>
      </c>
      <c r="I3909" s="98">
        <v>0.925</v>
      </c>
    </row>
    <row r="3910" spans="1:9" ht="12.75" hidden="1" outlineLevel="4">
      <c r="A3910" s="85" t="s">
        <v>1474</v>
      </c>
      <c r="B3910" s="88" t="s">
        <v>2437</v>
      </c>
      <c r="C3910" s="88" t="s">
        <v>2438</v>
      </c>
      <c r="D3910" s="89">
        <v>2128</v>
      </c>
      <c r="F3910" s="98">
        <f aca="true" t="shared" si="61" ref="F3910:F3973">D3910/1000</f>
        <v>2.128</v>
      </c>
      <c r="I3910" s="98">
        <v>2.128</v>
      </c>
    </row>
    <row r="3911" spans="1:9" ht="12.75" hidden="1" outlineLevel="4">
      <c r="A3911" s="85" t="s">
        <v>1475</v>
      </c>
      <c r="B3911" s="88" t="s">
        <v>2443</v>
      </c>
      <c r="C3911" s="88" t="s">
        <v>4691</v>
      </c>
      <c r="D3911" s="89">
        <v>4356</v>
      </c>
      <c r="F3911" s="98">
        <f t="shared" si="61"/>
        <v>4.356</v>
      </c>
      <c r="I3911" s="98">
        <v>4.356</v>
      </c>
    </row>
    <row r="3912" spans="1:9" ht="12.75" hidden="1" outlineLevel="4">
      <c r="A3912" s="85" t="s">
        <v>1476</v>
      </c>
      <c r="B3912" s="88" t="s">
        <v>2522</v>
      </c>
      <c r="C3912" s="88" t="s">
        <v>2523</v>
      </c>
      <c r="D3912" s="89">
        <v>143</v>
      </c>
      <c r="F3912" s="98">
        <f t="shared" si="61"/>
        <v>0.143</v>
      </c>
      <c r="I3912" s="98">
        <v>0.143</v>
      </c>
    </row>
    <row r="3913" spans="1:9" ht="12.75" hidden="1" outlineLevel="4">
      <c r="A3913" s="85" t="s">
        <v>1477</v>
      </c>
      <c r="B3913" s="88" t="s">
        <v>4699</v>
      </c>
      <c r="C3913" s="88" t="s">
        <v>4700</v>
      </c>
      <c r="D3913" s="89">
        <v>761</v>
      </c>
      <c r="F3913" s="98">
        <f t="shared" si="61"/>
        <v>0.761</v>
      </c>
      <c r="I3913" s="98">
        <v>0.761</v>
      </c>
    </row>
    <row r="3914" spans="1:9" ht="12.75" hidden="1" outlineLevel="4">
      <c r="A3914" s="85" t="s">
        <v>1478</v>
      </c>
      <c r="B3914" s="88" t="s">
        <v>2562</v>
      </c>
      <c r="C3914" s="88" t="s">
        <v>2563</v>
      </c>
      <c r="D3914" s="89">
        <v>9</v>
      </c>
      <c r="F3914" s="98">
        <f t="shared" si="61"/>
        <v>0.009</v>
      </c>
      <c r="I3914" s="98">
        <v>0.009</v>
      </c>
    </row>
    <row r="3915" spans="1:9" ht="12.75" hidden="1" outlineLevel="4">
      <c r="A3915" s="85" t="s">
        <v>1479</v>
      </c>
      <c r="B3915" s="88" t="s">
        <v>2483</v>
      </c>
      <c r="C3915" s="88" t="s">
        <v>2484</v>
      </c>
      <c r="D3915" s="89">
        <v>182510</v>
      </c>
      <c r="F3915" s="98">
        <f t="shared" si="61"/>
        <v>182.51</v>
      </c>
      <c r="I3915" s="98">
        <v>182.51</v>
      </c>
    </row>
    <row r="3916" spans="1:9" ht="12.75" hidden="1" outlineLevel="4">
      <c r="A3916" s="85" t="s">
        <v>1480</v>
      </c>
      <c r="B3916" s="88" t="s">
        <v>318</v>
      </c>
      <c r="C3916" s="88" t="s">
        <v>319</v>
      </c>
      <c r="D3916" s="89">
        <v>312</v>
      </c>
      <c r="F3916" s="98">
        <f t="shared" si="61"/>
        <v>0.312</v>
      </c>
      <c r="I3916" s="98">
        <v>0.312</v>
      </c>
    </row>
    <row r="3917" spans="1:9" ht="12.75" hidden="1" outlineLevel="4">
      <c r="A3917" s="85" t="s">
        <v>1481</v>
      </c>
      <c r="B3917" s="88" t="s">
        <v>2486</v>
      </c>
      <c r="C3917" s="88" t="s">
        <v>2487</v>
      </c>
      <c r="D3917" s="89">
        <v>30337</v>
      </c>
      <c r="F3917" s="98">
        <f t="shared" si="61"/>
        <v>30.337</v>
      </c>
      <c r="I3917" s="98">
        <v>30.337</v>
      </c>
    </row>
    <row r="3918" spans="1:9" ht="12.75" hidden="1" outlineLevel="4">
      <c r="A3918" s="85" t="s">
        <v>1482</v>
      </c>
      <c r="B3918" s="88" t="s">
        <v>2773</v>
      </c>
      <c r="C3918" s="88" t="s">
        <v>2774</v>
      </c>
      <c r="D3918" s="89">
        <v>123986</v>
      </c>
      <c r="F3918" s="98">
        <f t="shared" si="61"/>
        <v>123.986</v>
      </c>
      <c r="I3918" s="98">
        <v>123.986</v>
      </c>
    </row>
    <row r="3919" spans="1:9" ht="12.75" hidden="1" outlineLevel="4">
      <c r="A3919" s="85" t="s">
        <v>1483</v>
      </c>
      <c r="B3919" s="88" t="s">
        <v>2410</v>
      </c>
      <c r="C3919" s="88" t="s">
        <v>2411</v>
      </c>
      <c r="D3919" s="89">
        <v>327</v>
      </c>
      <c r="F3919" s="98">
        <f t="shared" si="61"/>
        <v>0.327</v>
      </c>
      <c r="I3919" s="98">
        <v>0.327</v>
      </c>
    </row>
    <row r="3920" spans="1:9" ht="12.75" hidden="1" outlineLevel="4">
      <c r="A3920" s="85" t="s">
        <v>1484</v>
      </c>
      <c r="B3920" s="88" t="s">
        <v>2413</v>
      </c>
      <c r="C3920" s="88" t="s">
        <v>2414</v>
      </c>
      <c r="D3920" s="89">
        <v>-523</v>
      </c>
      <c r="F3920" s="98">
        <f t="shared" si="61"/>
        <v>-0.523</v>
      </c>
      <c r="I3920" s="98">
        <v>-0.523</v>
      </c>
    </row>
    <row r="3921" spans="1:9" ht="12.75" hidden="1" outlineLevel="4">
      <c r="A3921" s="85" t="s">
        <v>1485</v>
      </c>
      <c r="B3921" s="88" t="s">
        <v>2440</v>
      </c>
      <c r="C3921" s="88" t="s">
        <v>2441</v>
      </c>
      <c r="D3921" s="89">
        <v>3581</v>
      </c>
      <c r="F3921" s="98">
        <f t="shared" si="61"/>
        <v>3.581</v>
      </c>
      <c r="I3921" s="98">
        <v>3.581</v>
      </c>
    </row>
    <row r="3922" spans="1:9" ht="12.75" hidden="1" outlineLevel="4">
      <c r="A3922" s="85" t="s">
        <v>3577</v>
      </c>
      <c r="B3922" s="88" t="s">
        <v>4693</v>
      </c>
      <c r="C3922" s="88" t="s">
        <v>4694</v>
      </c>
      <c r="D3922" s="89">
        <v>1077</v>
      </c>
      <c r="F3922" s="98">
        <f t="shared" si="61"/>
        <v>1.077</v>
      </c>
      <c r="I3922" s="98">
        <v>1.077</v>
      </c>
    </row>
    <row r="3923" spans="1:9" ht="12.75" hidden="1" outlineLevel="3" collapsed="1">
      <c r="A3923" s="85" t="s">
        <v>2398</v>
      </c>
      <c r="B3923" s="90" t="s">
        <v>3578</v>
      </c>
      <c r="C3923" s="90" t="s">
        <v>3579</v>
      </c>
      <c r="D3923" s="91">
        <v>369439</v>
      </c>
      <c r="F3923" s="98">
        <f t="shared" si="61"/>
        <v>369.439</v>
      </c>
      <c r="I3923" s="98">
        <v>369.439</v>
      </c>
    </row>
    <row r="3924" spans="1:9" ht="12.75" hidden="1" outlineLevel="4">
      <c r="A3924" s="85" t="s">
        <v>3580</v>
      </c>
      <c r="B3924" s="88" t="s">
        <v>2483</v>
      </c>
      <c r="C3924" s="88" t="s">
        <v>2484</v>
      </c>
      <c r="D3924" s="89">
        <v>150851</v>
      </c>
      <c r="F3924" s="98">
        <f t="shared" si="61"/>
        <v>150.851</v>
      </c>
      <c r="I3924" s="98">
        <v>150.851</v>
      </c>
    </row>
    <row r="3925" spans="1:9" ht="12.75" hidden="1" outlineLevel="4">
      <c r="A3925" s="85" t="s">
        <v>3581</v>
      </c>
      <c r="B3925" s="88" t="s">
        <v>318</v>
      </c>
      <c r="C3925" s="88" t="s">
        <v>319</v>
      </c>
      <c r="D3925" s="89">
        <v>160</v>
      </c>
      <c r="F3925" s="98">
        <f t="shared" si="61"/>
        <v>0.16</v>
      </c>
      <c r="I3925" s="98">
        <v>0.16</v>
      </c>
    </row>
    <row r="3926" spans="1:9" ht="12.75" hidden="1" outlineLevel="4">
      <c r="A3926" s="85" t="s">
        <v>3582</v>
      </c>
      <c r="B3926" s="88" t="s">
        <v>2404</v>
      </c>
      <c r="C3926" s="88" t="s">
        <v>2405</v>
      </c>
      <c r="D3926" s="89">
        <v>11667</v>
      </c>
      <c r="F3926" s="98">
        <f t="shared" si="61"/>
        <v>11.667</v>
      </c>
      <c r="I3926" s="98">
        <v>11.667</v>
      </c>
    </row>
    <row r="3927" spans="1:9" ht="12.75" hidden="1" outlineLevel="4">
      <c r="A3927" s="85" t="s">
        <v>3583</v>
      </c>
      <c r="B3927" s="88" t="s">
        <v>2489</v>
      </c>
      <c r="C3927" s="88" t="s">
        <v>2490</v>
      </c>
      <c r="D3927" s="89">
        <v>146</v>
      </c>
      <c r="F3927" s="98">
        <f t="shared" si="61"/>
        <v>0.146</v>
      </c>
      <c r="I3927" s="98">
        <v>0.146</v>
      </c>
    </row>
    <row r="3928" spans="1:9" ht="12.75" hidden="1" outlineLevel="4">
      <c r="A3928" s="85" t="s">
        <v>3584</v>
      </c>
      <c r="B3928" s="88" t="s">
        <v>2704</v>
      </c>
      <c r="C3928" s="88" t="s">
        <v>2705</v>
      </c>
      <c r="D3928" s="89">
        <v>117</v>
      </c>
      <c r="F3928" s="98">
        <f t="shared" si="61"/>
        <v>0.117</v>
      </c>
      <c r="I3928" s="98">
        <v>0.117</v>
      </c>
    </row>
    <row r="3929" spans="1:9" ht="12.75" hidden="1" outlineLevel="4">
      <c r="A3929" s="85" t="s">
        <v>3585</v>
      </c>
      <c r="B3929" s="88" t="s">
        <v>2507</v>
      </c>
      <c r="C3929" s="88" t="s">
        <v>2508</v>
      </c>
      <c r="D3929" s="89">
        <v>945</v>
      </c>
      <c r="F3929" s="98">
        <f t="shared" si="61"/>
        <v>0.945</v>
      </c>
      <c r="I3929" s="98">
        <v>0.945</v>
      </c>
    </row>
    <row r="3930" spans="1:9" ht="12.75" hidden="1" outlineLevel="4">
      <c r="A3930" s="85" t="s">
        <v>3586</v>
      </c>
      <c r="B3930" s="88" t="s">
        <v>2510</v>
      </c>
      <c r="C3930" s="88" t="s">
        <v>2511</v>
      </c>
      <c r="D3930" s="89">
        <v>1802</v>
      </c>
      <c r="F3930" s="98">
        <f t="shared" si="61"/>
        <v>1.802</v>
      </c>
      <c r="I3930" s="98">
        <v>1.802</v>
      </c>
    </row>
    <row r="3931" spans="1:9" ht="12.75" hidden="1" outlineLevel="4">
      <c r="A3931" s="85" t="s">
        <v>3587</v>
      </c>
      <c r="B3931" s="88" t="s">
        <v>2516</v>
      </c>
      <c r="C3931" s="88" t="s">
        <v>2517</v>
      </c>
      <c r="D3931" s="89">
        <v>771</v>
      </c>
      <c r="F3931" s="98">
        <f t="shared" si="61"/>
        <v>0.771</v>
      </c>
      <c r="I3931" s="98">
        <v>0.771</v>
      </c>
    </row>
    <row r="3932" spans="1:9" ht="12.75" hidden="1" outlineLevel="4">
      <c r="A3932" s="85" t="s">
        <v>3588</v>
      </c>
      <c r="B3932" s="88" t="s">
        <v>2437</v>
      </c>
      <c r="C3932" s="88" t="s">
        <v>2438</v>
      </c>
      <c r="D3932" s="89">
        <v>1773</v>
      </c>
      <c r="F3932" s="98">
        <f t="shared" si="61"/>
        <v>1.773</v>
      </c>
      <c r="I3932" s="98">
        <v>1.773</v>
      </c>
    </row>
    <row r="3933" spans="1:9" ht="12.75" hidden="1" outlineLevel="4">
      <c r="A3933" s="85" t="s">
        <v>3589</v>
      </c>
      <c r="B3933" s="88" t="s">
        <v>2522</v>
      </c>
      <c r="C3933" s="88" t="s">
        <v>2523</v>
      </c>
      <c r="D3933" s="89">
        <v>1358</v>
      </c>
      <c r="F3933" s="98">
        <f t="shared" si="61"/>
        <v>1.358</v>
      </c>
      <c r="I3933" s="98">
        <v>1.358</v>
      </c>
    </row>
    <row r="3934" spans="1:9" ht="12.75" hidden="1" outlineLevel="4">
      <c r="A3934" s="85" t="s">
        <v>3590</v>
      </c>
      <c r="B3934" s="88" t="s">
        <v>4699</v>
      </c>
      <c r="C3934" s="88" t="s">
        <v>4700</v>
      </c>
      <c r="D3934" s="89">
        <v>634</v>
      </c>
      <c r="F3934" s="98">
        <f t="shared" si="61"/>
        <v>0.634</v>
      </c>
      <c r="I3934" s="98">
        <v>0.634</v>
      </c>
    </row>
    <row r="3935" spans="1:9" ht="12.75" hidden="1" outlineLevel="4">
      <c r="A3935" s="85" t="s">
        <v>3591</v>
      </c>
      <c r="B3935" s="88" t="s">
        <v>2486</v>
      </c>
      <c r="C3935" s="88" t="s">
        <v>2487</v>
      </c>
      <c r="D3935" s="89">
        <v>30504</v>
      </c>
      <c r="F3935" s="98">
        <f t="shared" si="61"/>
        <v>30.504</v>
      </c>
      <c r="I3935" s="98">
        <v>30.504</v>
      </c>
    </row>
    <row r="3936" spans="1:9" ht="12.75" hidden="1" outlineLevel="4">
      <c r="A3936" s="85" t="s">
        <v>3592</v>
      </c>
      <c r="B3936" s="88" t="s">
        <v>2410</v>
      </c>
      <c r="C3936" s="88" t="s">
        <v>2411</v>
      </c>
      <c r="D3936" s="89">
        <v>539</v>
      </c>
      <c r="F3936" s="98">
        <f t="shared" si="61"/>
        <v>0.539</v>
      </c>
      <c r="I3936" s="98">
        <v>0.539</v>
      </c>
    </row>
    <row r="3937" spans="1:9" ht="12.75" hidden="1" outlineLevel="4">
      <c r="A3937" s="85" t="s">
        <v>3593</v>
      </c>
      <c r="B3937" s="88" t="s">
        <v>2413</v>
      </c>
      <c r="C3937" s="88" t="s">
        <v>2414</v>
      </c>
      <c r="D3937" s="89">
        <v>-934</v>
      </c>
      <c r="F3937" s="98">
        <f t="shared" si="61"/>
        <v>-0.934</v>
      </c>
      <c r="I3937" s="98">
        <v>-0.934</v>
      </c>
    </row>
    <row r="3938" spans="1:9" ht="12.75" hidden="1" outlineLevel="4">
      <c r="A3938" s="85" t="s">
        <v>3594</v>
      </c>
      <c r="B3938" s="88" t="s">
        <v>2416</v>
      </c>
      <c r="C3938" s="88" t="s">
        <v>2417</v>
      </c>
      <c r="D3938" s="89">
        <v>7364</v>
      </c>
      <c r="F3938" s="98">
        <f t="shared" si="61"/>
        <v>7.364</v>
      </c>
      <c r="I3938" s="98">
        <v>7.364</v>
      </c>
    </row>
    <row r="3939" spans="1:9" ht="12.75" hidden="1" outlineLevel="4">
      <c r="A3939" s="85" t="s">
        <v>3595</v>
      </c>
      <c r="B3939" s="88" t="s">
        <v>2434</v>
      </c>
      <c r="C3939" s="88" t="s">
        <v>2435</v>
      </c>
      <c r="D3939" s="89">
        <v>2030</v>
      </c>
      <c r="F3939" s="98">
        <f t="shared" si="61"/>
        <v>2.03</v>
      </c>
      <c r="I3939" s="98">
        <v>2.03</v>
      </c>
    </row>
    <row r="3940" spans="1:9" ht="12.75" hidden="1" outlineLevel="4">
      <c r="A3940" s="85" t="s">
        <v>3596</v>
      </c>
      <c r="B3940" s="88" t="s">
        <v>2440</v>
      </c>
      <c r="C3940" s="88" t="s">
        <v>2441</v>
      </c>
      <c r="D3940" s="89">
        <v>2985</v>
      </c>
      <c r="F3940" s="98">
        <f t="shared" si="61"/>
        <v>2.985</v>
      </c>
      <c r="I3940" s="98">
        <v>2.985</v>
      </c>
    </row>
    <row r="3941" spans="1:9" ht="12.75" hidden="1" outlineLevel="4">
      <c r="A3941" s="85" t="s">
        <v>3597</v>
      </c>
      <c r="B3941" s="88" t="s">
        <v>2443</v>
      </c>
      <c r="C3941" s="88" t="s">
        <v>4691</v>
      </c>
      <c r="D3941" s="89">
        <v>3630</v>
      </c>
      <c r="F3941" s="98">
        <f t="shared" si="61"/>
        <v>3.63</v>
      </c>
      <c r="I3941" s="98">
        <v>3.63</v>
      </c>
    </row>
    <row r="3942" spans="1:9" ht="12.75" hidden="1" outlineLevel="4">
      <c r="A3942" s="85" t="s">
        <v>3598</v>
      </c>
      <c r="B3942" s="88" t="s">
        <v>4693</v>
      </c>
      <c r="C3942" s="88" t="s">
        <v>4694</v>
      </c>
      <c r="D3942" s="89">
        <v>3232</v>
      </c>
      <c r="F3942" s="98">
        <f t="shared" si="61"/>
        <v>3.232</v>
      </c>
      <c r="I3942" s="98">
        <v>3.232</v>
      </c>
    </row>
    <row r="3943" spans="1:9" ht="12.75" hidden="1" outlineLevel="3" collapsed="1">
      <c r="A3943" s="85" t="s">
        <v>2398</v>
      </c>
      <c r="B3943" s="90" t="s">
        <v>3599</v>
      </c>
      <c r="C3943" s="90" t="s">
        <v>3600</v>
      </c>
      <c r="D3943" s="91">
        <v>219574</v>
      </c>
      <c r="F3943" s="98">
        <f t="shared" si="61"/>
        <v>219.574</v>
      </c>
      <c r="I3943" s="98">
        <v>219.574</v>
      </c>
    </row>
    <row r="3944" spans="1:9" ht="12.75" hidden="1" outlineLevel="4">
      <c r="A3944" s="85" t="s">
        <v>3601</v>
      </c>
      <c r="B3944" s="88" t="s">
        <v>2404</v>
      </c>
      <c r="C3944" s="88" t="s">
        <v>2405</v>
      </c>
      <c r="D3944" s="89">
        <v>1062</v>
      </c>
      <c r="F3944" s="98">
        <f t="shared" si="61"/>
        <v>1.062</v>
      </c>
      <c r="I3944" s="98">
        <v>1.062</v>
      </c>
    </row>
    <row r="3945" spans="1:9" ht="12.75" hidden="1" outlineLevel="4">
      <c r="A3945" s="85" t="s">
        <v>3602</v>
      </c>
      <c r="B3945" s="88" t="s">
        <v>2410</v>
      </c>
      <c r="C3945" s="88" t="s">
        <v>2411</v>
      </c>
      <c r="D3945" s="89">
        <v>282</v>
      </c>
      <c r="F3945" s="98">
        <f t="shared" si="61"/>
        <v>0.282</v>
      </c>
      <c r="I3945" s="98">
        <v>0.282</v>
      </c>
    </row>
    <row r="3946" spans="1:9" ht="12.75" hidden="1" outlineLevel="4">
      <c r="A3946" s="85" t="s">
        <v>3603</v>
      </c>
      <c r="B3946" s="88" t="s">
        <v>2413</v>
      </c>
      <c r="C3946" s="88" t="s">
        <v>2414</v>
      </c>
      <c r="D3946" s="89">
        <v>-710</v>
      </c>
      <c r="F3946" s="98">
        <f t="shared" si="61"/>
        <v>-0.71</v>
      </c>
      <c r="I3946" s="98">
        <v>-0.71</v>
      </c>
    </row>
    <row r="3947" spans="1:9" ht="12.75" hidden="1" outlineLevel="4">
      <c r="A3947" s="85" t="s">
        <v>3604</v>
      </c>
      <c r="B3947" s="88" t="s">
        <v>304</v>
      </c>
      <c r="C3947" s="88" t="s">
        <v>305</v>
      </c>
      <c r="D3947" s="89">
        <v>112</v>
      </c>
      <c r="F3947" s="98">
        <f t="shared" si="61"/>
        <v>0.112</v>
      </c>
      <c r="I3947" s="98">
        <v>0.112</v>
      </c>
    </row>
    <row r="3948" spans="1:9" ht="12.75" hidden="1" outlineLevel="4">
      <c r="A3948" s="85" t="s">
        <v>3605</v>
      </c>
      <c r="B3948" s="88" t="s">
        <v>2504</v>
      </c>
      <c r="C3948" s="88" t="s">
        <v>2505</v>
      </c>
      <c r="D3948" s="89">
        <v>2291</v>
      </c>
      <c r="F3948" s="98">
        <f t="shared" si="61"/>
        <v>2.291</v>
      </c>
      <c r="I3948" s="98">
        <v>2.291</v>
      </c>
    </row>
    <row r="3949" spans="1:9" ht="12.75" hidden="1" outlineLevel="4">
      <c r="A3949" s="85" t="s">
        <v>3606</v>
      </c>
      <c r="B3949" s="88" t="s">
        <v>2437</v>
      </c>
      <c r="C3949" s="88" t="s">
        <v>2438</v>
      </c>
      <c r="D3949" s="89">
        <v>355</v>
      </c>
      <c r="F3949" s="98">
        <f t="shared" si="61"/>
        <v>0.355</v>
      </c>
      <c r="I3949" s="98">
        <v>0.355</v>
      </c>
    </row>
    <row r="3950" spans="1:9" ht="12.75" hidden="1" outlineLevel="4">
      <c r="A3950" s="85" t="s">
        <v>3607</v>
      </c>
      <c r="B3950" s="88" t="s">
        <v>2440</v>
      </c>
      <c r="C3950" s="88" t="s">
        <v>2441</v>
      </c>
      <c r="D3950" s="89">
        <v>598</v>
      </c>
      <c r="F3950" s="98">
        <f t="shared" si="61"/>
        <v>0.598</v>
      </c>
      <c r="I3950" s="98">
        <v>0.598</v>
      </c>
    </row>
    <row r="3951" spans="1:9" ht="12.75" hidden="1" outlineLevel="4">
      <c r="A3951" s="85" t="s">
        <v>3608</v>
      </c>
      <c r="B3951" s="88" t="s">
        <v>4693</v>
      </c>
      <c r="C3951" s="88" t="s">
        <v>4694</v>
      </c>
      <c r="D3951" s="89">
        <v>1077</v>
      </c>
      <c r="F3951" s="98">
        <f t="shared" si="61"/>
        <v>1.077</v>
      </c>
      <c r="I3951" s="98">
        <v>1.077</v>
      </c>
    </row>
    <row r="3952" spans="1:9" ht="12.75" hidden="1" outlineLevel="4">
      <c r="A3952" s="85" t="s">
        <v>3609</v>
      </c>
      <c r="B3952" s="88" t="s">
        <v>203</v>
      </c>
      <c r="C3952" s="88" t="s">
        <v>204</v>
      </c>
      <c r="D3952" s="89">
        <v>-21591</v>
      </c>
      <c r="F3952" s="98">
        <f t="shared" si="61"/>
        <v>-21.591</v>
      </c>
      <c r="I3952" s="98">
        <v>-21.591</v>
      </c>
    </row>
    <row r="3953" spans="1:9" ht="12.75" hidden="1" outlineLevel="4">
      <c r="A3953" s="85" t="s">
        <v>3610</v>
      </c>
      <c r="B3953" s="88" t="s">
        <v>2483</v>
      </c>
      <c r="C3953" s="88" t="s">
        <v>2484</v>
      </c>
      <c r="D3953" s="89">
        <v>24724</v>
      </c>
      <c r="F3953" s="98">
        <f t="shared" si="61"/>
        <v>24.724</v>
      </c>
      <c r="I3953" s="98">
        <v>24.724</v>
      </c>
    </row>
    <row r="3954" spans="1:9" ht="12.75" hidden="1" outlineLevel="4">
      <c r="A3954" s="85" t="s">
        <v>3611</v>
      </c>
      <c r="B3954" s="88" t="s">
        <v>2486</v>
      </c>
      <c r="C3954" s="88" t="s">
        <v>2487</v>
      </c>
      <c r="D3954" s="89">
        <v>4994</v>
      </c>
      <c r="F3954" s="98">
        <f t="shared" si="61"/>
        <v>4.994</v>
      </c>
      <c r="I3954" s="98">
        <v>4.994</v>
      </c>
    </row>
    <row r="3955" spans="1:9" ht="12.75" hidden="1" outlineLevel="4">
      <c r="A3955" s="85" t="s">
        <v>3612</v>
      </c>
      <c r="B3955" s="88" t="s">
        <v>2416</v>
      </c>
      <c r="C3955" s="88" t="s">
        <v>2417</v>
      </c>
      <c r="D3955" s="89">
        <v>725</v>
      </c>
      <c r="F3955" s="98">
        <f t="shared" si="61"/>
        <v>0.725</v>
      </c>
      <c r="I3955" s="98">
        <v>0.725</v>
      </c>
    </row>
    <row r="3956" spans="1:9" ht="12.75" hidden="1" outlineLevel="4">
      <c r="A3956" s="85" t="s">
        <v>3613</v>
      </c>
      <c r="B3956" s="88" t="s">
        <v>2510</v>
      </c>
      <c r="C3956" s="88" t="s">
        <v>2511</v>
      </c>
      <c r="D3956" s="89">
        <v>56</v>
      </c>
      <c r="F3956" s="98">
        <f t="shared" si="61"/>
        <v>0.056</v>
      </c>
      <c r="I3956" s="98">
        <v>0.056</v>
      </c>
    </row>
    <row r="3957" spans="1:9" ht="12.75" hidden="1" outlineLevel="4">
      <c r="A3957" s="85" t="s">
        <v>3614</v>
      </c>
      <c r="B3957" s="88" t="s">
        <v>4699</v>
      </c>
      <c r="C3957" s="88" t="s">
        <v>4700</v>
      </c>
      <c r="D3957" s="89">
        <v>127</v>
      </c>
      <c r="F3957" s="98">
        <f t="shared" si="61"/>
        <v>0.127</v>
      </c>
      <c r="I3957" s="98">
        <v>0.127</v>
      </c>
    </row>
    <row r="3958" spans="1:9" ht="12.75" hidden="1" outlineLevel="3" collapsed="1">
      <c r="A3958" s="85" t="s">
        <v>2398</v>
      </c>
      <c r="B3958" s="90" t="s">
        <v>3615</v>
      </c>
      <c r="C3958" s="90" t="s">
        <v>3616</v>
      </c>
      <c r="D3958" s="91">
        <v>14102</v>
      </c>
      <c r="F3958" s="98">
        <f t="shared" si="61"/>
        <v>14.102</v>
      </c>
      <c r="I3958" s="98">
        <v>14.102</v>
      </c>
    </row>
    <row r="3959" spans="1:9" ht="12.75" hidden="1" outlineLevel="4">
      <c r="A3959" s="85" t="s">
        <v>3617</v>
      </c>
      <c r="B3959" s="88" t="s">
        <v>6165</v>
      </c>
      <c r="C3959" s="88" t="s">
        <v>6166</v>
      </c>
      <c r="D3959" s="89">
        <v>-13600</v>
      </c>
      <c r="F3959" s="98">
        <f t="shared" si="61"/>
        <v>-13.6</v>
      </c>
      <c r="I3959" s="98">
        <v>-13.6</v>
      </c>
    </row>
    <row r="3960" spans="1:9" ht="12.75" hidden="1" outlineLevel="3" collapsed="1">
      <c r="A3960" s="85" t="s">
        <v>2398</v>
      </c>
      <c r="B3960" s="90" t="s">
        <v>3618</v>
      </c>
      <c r="C3960" s="90" t="s">
        <v>3619</v>
      </c>
      <c r="D3960" s="91">
        <v>-13600</v>
      </c>
      <c r="F3960" s="98">
        <f t="shared" si="61"/>
        <v>-13.6</v>
      </c>
      <c r="I3960" s="98">
        <v>-13.6</v>
      </c>
    </row>
    <row r="3961" spans="1:9" ht="12.75" hidden="1" outlineLevel="4">
      <c r="A3961" s="85" t="s">
        <v>3620</v>
      </c>
      <c r="B3961" s="88" t="s">
        <v>3187</v>
      </c>
      <c r="C3961" s="88" t="s">
        <v>3188</v>
      </c>
      <c r="D3961" s="89">
        <v>8004</v>
      </c>
      <c r="F3961" s="98">
        <f t="shared" si="61"/>
        <v>8.004</v>
      </c>
      <c r="I3961" s="98">
        <v>8.004</v>
      </c>
    </row>
    <row r="3962" spans="1:9" ht="12.75" hidden="1" outlineLevel="4">
      <c r="A3962" s="85" t="s">
        <v>3621</v>
      </c>
      <c r="B3962" s="88" t="s">
        <v>6165</v>
      </c>
      <c r="C3962" s="88" t="s">
        <v>6166</v>
      </c>
      <c r="D3962" s="89">
        <v>20000</v>
      </c>
      <c r="F3962" s="98">
        <f t="shared" si="61"/>
        <v>20</v>
      </c>
      <c r="I3962" s="98">
        <v>20</v>
      </c>
    </row>
    <row r="3963" spans="1:9" ht="12.75" hidden="1" outlineLevel="4">
      <c r="A3963" s="85" t="s">
        <v>3622</v>
      </c>
      <c r="B3963" s="88" t="s">
        <v>698</v>
      </c>
      <c r="C3963" s="88" t="s">
        <v>699</v>
      </c>
      <c r="D3963" s="89">
        <v>1100</v>
      </c>
      <c r="F3963" s="98">
        <f t="shared" si="61"/>
        <v>1.1</v>
      </c>
      <c r="I3963" s="98">
        <v>1.1</v>
      </c>
    </row>
    <row r="3964" spans="1:9" ht="12.75" hidden="1" outlineLevel="4">
      <c r="A3964" s="85" t="s">
        <v>3623</v>
      </c>
      <c r="B3964" s="88" t="s">
        <v>644</v>
      </c>
      <c r="C3964" s="88" t="s">
        <v>645</v>
      </c>
      <c r="D3964" s="89">
        <v>600</v>
      </c>
      <c r="F3964" s="98">
        <f t="shared" si="61"/>
        <v>0.6</v>
      </c>
      <c r="I3964" s="98">
        <v>0.6</v>
      </c>
    </row>
    <row r="3965" spans="1:9" ht="12.75" hidden="1" outlineLevel="4">
      <c r="A3965" s="85" t="s">
        <v>3624</v>
      </c>
      <c r="B3965" s="88" t="s">
        <v>5206</v>
      </c>
      <c r="C3965" s="88" t="s">
        <v>5207</v>
      </c>
      <c r="D3965" s="89">
        <v>42378</v>
      </c>
      <c r="F3965" s="98">
        <f t="shared" si="61"/>
        <v>42.378</v>
      </c>
      <c r="I3965" s="98">
        <v>42.378</v>
      </c>
    </row>
    <row r="3966" spans="1:9" ht="12.75" hidden="1" outlineLevel="4">
      <c r="A3966" s="85" t="s">
        <v>3625</v>
      </c>
      <c r="B3966" s="88" t="s">
        <v>2645</v>
      </c>
      <c r="C3966" s="88" t="s">
        <v>2646</v>
      </c>
      <c r="D3966" s="89">
        <v>5000</v>
      </c>
      <c r="F3966" s="98">
        <f t="shared" si="61"/>
        <v>5</v>
      </c>
      <c r="I3966" s="98">
        <v>5</v>
      </c>
    </row>
    <row r="3967" spans="1:9" ht="12.75" hidden="1" outlineLevel="4">
      <c r="A3967" s="85" t="s">
        <v>3626</v>
      </c>
      <c r="B3967" s="88" t="s">
        <v>620</v>
      </c>
      <c r="C3967" s="88" t="s">
        <v>5105</v>
      </c>
      <c r="D3967" s="89">
        <v>25500</v>
      </c>
      <c r="F3967" s="98">
        <f t="shared" si="61"/>
        <v>25.5</v>
      </c>
      <c r="I3967" s="98">
        <v>25.5</v>
      </c>
    </row>
    <row r="3968" spans="1:9" ht="12.75" hidden="1" outlineLevel="4">
      <c r="A3968" s="85" t="s">
        <v>3627</v>
      </c>
      <c r="B3968" s="88" t="s">
        <v>3156</v>
      </c>
      <c r="C3968" s="88" t="s">
        <v>3157</v>
      </c>
      <c r="D3968" s="89">
        <v>440</v>
      </c>
      <c r="F3968" s="98">
        <f t="shared" si="61"/>
        <v>0.44</v>
      </c>
      <c r="I3968" s="98">
        <v>0.44</v>
      </c>
    </row>
    <row r="3969" spans="1:9" ht="12.75" hidden="1" outlineLevel="4">
      <c r="A3969" s="85" t="s">
        <v>3628</v>
      </c>
      <c r="B3969" s="88" t="s">
        <v>2416</v>
      </c>
      <c r="C3969" s="88" t="s">
        <v>2417</v>
      </c>
      <c r="D3969" s="89">
        <v>792</v>
      </c>
      <c r="F3969" s="98">
        <f t="shared" si="61"/>
        <v>0.792</v>
      </c>
      <c r="I3969" s="98">
        <v>0.792</v>
      </c>
    </row>
    <row r="3970" spans="1:9" ht="12.75" hidden="1" outlineLevel="4">
      <c r="A3970" s="85" t="s">
        <v>3629</v>
      </c>
      <c r="B3970" s="88" t="s">
        <v>2393</v>
      </c>
      <c r="C3970" s="88" t="s">
        <v>2394</v>
      </c>
      <c r="D3970" s="89">
        <v>2947</v>
      </c>
      <c r="F3970" s="98">
        <f t="shared" si="61"/>
        <v>2.947</v>
      </c>
      <c r="I3970" s="98">
        <v>2.947</v>
      </c>
    </row>
    <row r="3971" spans="1:9" ht="12.75" hidden="1" outlineLevel="4">
      <c r="A3971" s="85" t="s">
        <v>3630</v>
      </c>
      <c r="B3971" s="88" t="s">
        <v>5116</v>
      </c>
      <c r="C3971" s="88" t="s">
        <v>5117</v>
      </c>
      <c r="D3971" s="89">
        <v>3000</v>
      </c>
      <c r="F3971" s="98">
        <f t="shared" si="61"/>
        <v>3</v>
      </c>
      <c r="I3971" s="98">
        <v>3</v>
      </c>
    </row>
    <row r="3972" spans="1:9" ht="12.75" hidden="1" outlineLevel="4">
      <c r="A3972" s="85" t="s">
        <v>3631</v>
      </c>
      <c r="B3972" s="88" t="s">
        <v>2607</v>
      </c>
      <c r="C3972" s="88" t="s">
        <v>2608</v>
      </c>
      <c r="D3972" s="89">
        <v>4300</v>
      </c>
      <c r="F3972" s="98">
        <f t="shared" si="61"/>
        <v>4.3</v>
      </c>
      <c r="I3972" s="98">
        <v>4.3</v>
      </c>
    </row>
    <row r="3973" spans="1:9" ht="12.75" hidden="1" outlineLevel="4">
      <c r="A3973" s="85" t="s">
        <v>3632</v>
      </c>
      <c r="B3973" s="88" t="s">
        <v>2425</v>
      </c>
      <c r="C3973" s="88" t="s">
        <v>2426</v>
      </c>
      <c r="D3973" s="89">
        <v>500</v>
      </c>
      <c r="F3973" s="98">
        <f t="shared" si="61"/>
        <v>0.5</v>
      </c>
      <c r="I3973" s="98">
        <v>0.5</v>
      </c>
    </row>
    <row r="3974" spans="1:9" ht="12.75" hidden="1" outlineLevel="4">
      <c r="A3974" s="85" t="s">
        <v>3633</v>
      </c>
      <c r="B3974" s="88" t="s">
        <v>5097</v>
      </c>
      <c r="C3974" s="88" t="s">
        <v>5098</v>
      </c>
      <c r="D3974" s="89">
        <v>8000</v>
      </c>
      <c r="F3974" s="98">
        <f aca="true" t="shared" si="62" ref="F3974:F4037">D3974/1000</f>
        <v>8</v>
      </c>
      <c r="I3974" s="98">
        <v>8</v>
      </c>
    </row>
    <row r="3975" spans="1:9" ht="12.75" hidden="1" outlineLevel="4">
      <c r="A3975" s="85" t="s">
        <v>3634</v>
      </c>
      <c r="B3975" s="88" t="s">
        <v>3635</v>
      </c>
      <c r="C3975" s="88" t="s">
        <v>3636</v>
      </c>
      <c r="D3975" s="89">
        <v>300</v>
      </c>
      <c r="F3975" s="98">
        <f t="shared" si="62"/>
        <v>0.3</v>
      </c>
      <c r="I3975" s="98">
        <v>0.3</v>
      </c>
    </row>
    <row r="3976" spans="1:9" ht="12.75" hidden="1" outlineLevel="4">
      <c r="A3976" s="85" t="s">
        <v>3637</v>
      </c>
      <c r="B3976" s="88" t="s">
        <v>3200</v>
      </c>
      <c r="C3976" s="88" t="s">
        <v>4263</v>
      </c>
      <c r="D3976" s="89">
        <v>200</v>
      </c>
      <c r="F3976" s="98">
        <f t="shared" si="62"/>
        <v>0.2</v>
      </c>
      <c r="I3976" s="98">
        <v>0.2</v>
      </c>
    </row>
    <row r="3977" spans="1:9" ht="12.75" hidden="1" outlineLevel="4">
      <c r="A3977" s="85" t="s">
        <v>3638</v>
      </c>
      <c r="B3977" s="88" t="s">
        <v>245</v>
      </c>
      <c r="C3977" s="88" t="s">
        <v>246</v>
      </c>
      <c r="D3977" s="89">
        <v>1000</v>
      </c>
      <c r="F3977" s="98">
        <f t="shared" si="62"/>
        <v>1</v>
      </c>
      <c r="I3977" s="98">
        <v>1</v>
      </c>
    </row>
    <row r="3978" spans="1:9" ht="12.75" hidden="1" outlineLevel="4">
      <c r="A3978" s="85" t="s">
        <v>3639</v>
      </c>
      <c r="B3978" s="88" t="s">
        <v>2584</v>
      </c>
      <c r="C3978" s="88" t="s">
        <v>2585</v>
      </c>
      <c r="D3978" s="89">
        <v>18000</v>
      </c>
      <c r="F3978" s="98">
        <f t="shared" si="62"/>
        <v>18</v>
      </c>
      <c r="I3978" s="98">
        <v>18</v>
      </c>
    </row>
    <row r="3979" spans="1:9" ht="12.75" hidden="1" outlineLevel="4">
      <c r="A3979" s="85" t="s">
        <v>3640</v>
      </c>
      <c r="B3979" s="88" t="s">
        <v>3338</v>
      </c>
      <c r="C3979" s="88" t="s">
        <v>3339</v>
      </c>
      <c r="D3979" s="89">
        <v>16796</v>
      </c>
      <c r="F3979" s="98">
        <f t="shared" si="62"/>
        <v>16.796</v>
      </c>
      <c r="I3979" s="98">
        <v>16.796</v>
      </c>
    </row>
    <row r="3980" spans="1:9" ht="12.75" hidden="1" outlineLevel="4">
      <c r="A3980" s="85" t="s">
        <v>3641</v>
      </c>
      <c r="B3980" s="88" t="s">
        <v>4693</v>
      </c>
      <c r="C3980" s="88" t="s">
        <v>4694</v>
      </c>
      <c r="D3980" s="89">
        <v>9159</v>
      </c>
      <c r="F3980" s="98">
        <f t="shared" si="62"/>
        <v>9.159</v>
      </c>
      <c r="I3980" s="98">
        <v>9.159</v>
      </c>
    </row>
    <row r="3981" spans="1:9" ht="12.75" hidden="1" outlineLevel="4">
      <c r="A3981" s="85" t="s">
        <v>3642</v>
      </c>
      <c r="B3981" s="88" t="s">
        <v>4702</v>
      </c>
      <c r="C3981" s="88" t="s">
        <v>4703</v>
      </c>
      <c r="D3981" s="89">
        <v>1116</v>
      </c>
      <c r="F3981" s="98">
        <f t="shared" si="62"/>
        <v>1.116</v>
      </c>
      <c r="I3981" s="98">
        <v>1.116</v>
      </c>
    </row>
    <row r="3982" spans="1:9" ht="12.75" hidden="1" outlineLevel="4">
      <c r="A3982" s="85" t="s">
        <v>3643</v>
      </c>
      <c r="B3982" s="88" t="s">
        <v>4524</v>
      </c>
      <c r="C3982" s="88" t="s">
        <v>4525</v>
      </c>
      <c r="D3982" s="89">
        <v>2500</v>
      </c>
      <c r="F3982" s="98">
        <f t="shared" si="62"/>
        <v>2.5</v>
      </c>
      <c r="I3982" s="98">
        <v>2.5</v>
      </c>
    </row>
    <row r="3983" spans="1:9" ht="12.75" hidden="1" outlineLevel="4">
      <c r="A3983" s="85" t="s">
        <v>3644</v>
      </c>
      <c r="B3983" s="88" t="s">
        <v>1617</v>
      </c>
      <c r="C3983" s="88" t="s">
        <v>5220</v>
      </c>
      <c r="D3983" s="89">
        <v>40000</v>
      </c>
      <c r="F3983" s="98">
        <f t="shared" si="62"/>
        <v>40</v>
      </c>
      <c r="I3983" s="98">
        <v>40</v>
      </c>
    </row>
    <row r="3984" spans="1:9" ht="12.75" hidden="1" outlineLevel="4">
      <c r="A3984" s="85" t="s">
        <v>3645</v>
      </c>
      <c r="B3984" s="88" t="s">
        <v>592</v>
      </c>
      <c r="C3984" s="88" t="s">
        <v>593</v>
      </c>
      <c r="D3984" s="89">
        <v>7000</v>
      </c>
      <c r="F3984" s="98">
        <f t="shared" si="62"/>
        <v>7</v>
      </c>
      <c r="I3984" s="98">
        <v>7</v>
      </c>
    </row>
    <row r="3985" spans="1:9" ht="12.75" hidden="1" outlineLevel="4">
      <c r="A3985" s="85" t="s">
        <v>0</v>
      </c>
      <c r="B3985" s="88" t="s">
        <v>2572</v>
      </c>
      <c r="C3985" s="88" t="s">
        <v>2573</v>
      </c>
      <c r="D3985" s="89">
        <v>35000</v>
      </c>
      <c r="F3985" s="98">
        <f t="shared" si="62"/>
        <v>35</v>
      </c>
      <c r="I3985" s="98">
        <v>35</v>
      </c>
    </row>
    <row r="3986" spans="1:9" ht="12.75" hidden="1" outlineLevel="4">
      <c r="A3986" s="85" t="s">
        <v>1</v>
      </c>
      <c r="B3986" s="88" t="s">
        <v>5203</v>
      </c>
      <c r="C3986" s="88" t="s">
        <v>5204</v>
      </c>
      <c r="D3986" s="89">
        <v>3400</v>
      </c>
      <c r="F3986" s="98">
        <f t="shared" si="62"/>
        <v>3.4</v>
      </c>
      <c r="I3986" s="98">
        <v>3.4</v>
      </c>
    </row>
    <row r="3987" spans="1:9" ht="12.75" hidden="1" outlineLevel="4">
      <c r="A3987" s="85" t="s">
        <v>2</v>
      </c>
      <c r="B3987" s="88" t="s">
        <v>3</v>
      </c>
      <c r="C3987" s="88" t="s">
        <v>4</v>
      </c>
      <c r="D3987" s="89">
        <v>30000</v>
      </c>
      <c r="F3987" s="98">
        <f t="shared" si="62"/>
        <v>30</v>
      </c>
      <c r="I3987" s="98">
        <v>30</v>
      </c>
    </row>
    <row r="3988" spans="1:9" ht="12.75" hidden="1" outlineLevel="4">
      <c r="A3988" s="85" t="s">
        <v>5</v>
      </c>
      <c r="B3988" s="88" t="s">
        <v>6360</v>
      </c>
      <c r="C3988" s="88" t="s">
        <v>6361</v>
      </c>
      <c r="D3988" s="89">
        <v>76590</v>
      </c>
      <c r="F3988" s="98">
        <f t="shared" si="62"/>
        <v>76.59</v>
      </c>
      <c r="I3988" s="98">
        <v>76.59</v>
      </c>
    </row>
    <row r="3989" spans="1:9" ht="12.75" hidden="1" outlineLevel="4">
      <c r="A3989" s="85" t="s">
        <v>6</v>
      </c>
      <c r="B3989" s="88" t="s">
        <v>3653</v>
      </c>
      <c r="C3989" s="88" t="s">
        <v>3654</v>
      </c>
      <c r="D3989" s="89">
        <v>659</v>
      </c>
      <c r="F3989" s="98">
        <f t="shared" si="62"/>
        <v>0.659</v>
      </c>
      <c r="I3989" s="98">
        <v>0.659</v>
      </c>
    </row>
    <row r="3990" spans="1:9" ht="12.75" hidden="1" outlineLevel="4">
      <c r="A3990" s="85" t="s">
        <v>7</v>
      </c>
      <c r="B3990" s="88" t="s">
        <v>2489</v>
      </c>
      <c r="C3990" s="88" t="s">
        <v>2490</v>
      </c>
      <c r="D3990" s="89">
        <v>504</v>
      </c>
      <c r="F3990" s="98">
        <f t="shared" si="62"/>
        <v>0.504</v>
      </c>
      <c r="I3990" s="98">
        <v>0.504</v>
      </c>
    </row>
    <row r="3991" spans="1:9" ht="12.75" hidden="1" outlineLevel="4">
      <c r="A3991" s="85" t="s">
        <v>8</v>
      </c>
      <c r="B3991" s="88" t="s">
        <v>2492</v>
      </c>
      <c r="C3991" s="88" t="s">
        <v>2493</v>
      </c>
      <c r="D3991" s="89">
        <v>3000</v>
      </c>
      <c r="F3991" s="98">
        <f t="shared" si="62"/>
        <v>3</v>
      </c>
      <c r="I3991" s="98">
        <v>3</v>
      </c>
    </row>
    <row r="3992" spans="1:9" ht="12.75" hidden="1" outlineLevel="4">
      <c r="A3992" s="85" t="s">
        <v>9</v>
      </c>
      <c r="B3992" s="88" t="s">
        <v>2813</v>
      </c>
      <c r="C3992" s="88" t="s">
        <v>2814</v>
      </c>
      <c r="D3992" s="89">
        <v>1100</v>
      </c>
      <c r="F3992" s="98">
        <f t="shared" si="62"/>
        <v>1.1</v>
      </c>
      <c r="I3992" s="98">
        <v>1.1</v>
      </c>
    </row>
    <row r="3993" spans="1:9" ht="12.75" hidden="1" outlineLevel="4">
      <c r="A3993" s="85" t="s">
        <v>10</v>
      </c>
      <c r="B3993" s="88" t="s">
        <v>2396</v>
      </c>
      <c r="C3993" s="88" t="s">
        <v>2397</v>
      </c>
      <c r="D3993" s="89">
        <v>14000</v>
      </c>
      <c r="F3993" s="98">
        <f t="shared" si="62"/>
        <v>14</v>
      </c>
      <c r="I3993" s="98">
        <v>14</v>
      </c>
    </row>
    <row r="3994" spans="1:9" ht="12.75" hidden="1" outlineLevel="4">
      <c r="A3994" s="85" t="s">
        <v>11</v>
      </c>
      <c r="B3994" s="88" t="s">
        <v>2419</v>
      </c>
      <c r="C3994" s="88" t="s">
        <v>2420</v>
      </c>
      <c r="D3994" s="89">
        <v>1225</v>
      </c>
      <c r="F3994" s="98">
        <f t="shared" si="62"/>
        <v>1.225</v>
      </c>
      <c r="I3994" s="98">
        <v>1.225</v>
      </c>
    </row>
    <row r="3995" spans="1:9" ht="12.75" hidden="1" outlineLevel="4">
      <c r="A3995" s="85" t="s">
        <v>12</v>
      </c>
      <c r="B3995" s="88" t="s">
        <v>2422</v>
      </c>
      <c r="C3995" s="88" t="s">
        <v>2423</v>
      </c>
      <c r="D3995" s="89">
        <v>2000</v>
      </c>
      <c r="F3995" s="98">
        <f t="shared" si="62"/>
        <v>2</v>
      </c>
      <c r="I3995" s="98">
        <v>2</v>
      </c>
    </row>
    <row r="3996" spans="1:9" ht="12.75" hidden="1" outlineLevel="4">
      <c r="A3996" s="85" t="s">
        <v>13</v>
      </c>
      <c r="B3996" s="88" t="s">
        <v>2690</v>
      </c>
      <c r="C3996" s="88" t="s">
        <v>2691</v>
      </c>
      <c r="D3996" s="89">
        <v>800</v>
      </c>
      <c r="F3996" s="98">
        <f t="shared" si="62"/>
        <v>0.8</v>
      </c>
      <c r="I3996" s="98">
        <v>0.8</v>
      </c>
    </row>
    <row r="3997" spans="1:9" ht="12.75" hidden="1" outlineLevel="4">
      <c r="A3997" s="85" t="s">
        <v>14</v>
      </c>
      <c r="B3997" s="88" t="s">
        <v>3116</v>
      </c>
      <c r="C3997" s="88" t="s">
        <v>3117</v>
      </c>
      <c r="D3997" s="89">
        <v>1400</v>
      </c>
      <c r="F3997" s="98">
        <f t="shared" si="62"/>
        <v>1.4</v>
      </c>
      <c r="I3997" s="98">
        <v>1.4</v>
      </c>
    </row>
    <row r="3998" spans="1:9" ht="12.75" hidden="1" outlineLevel="4">
      <c r="A3998" s="85" t="s">
        <v>15</v>
      </c>
      <c r="B3998" s="88" t="s">
        <v>2501</v>
      </c>
      <c r="C3998" s="88" t="s">
        <v>2502</v>
      </c>
      <c r="D3998" s="89">
        <v>8000</v>
      </c>
      <c r="F3998" s="98">
        <f t="shared" si="62"/>
        <v>8</v>
      </c>
      <c r="I3998" s="98">
        <v>8</v>
      </c>
    </row>
    <row r="3999" spans="1:9" ht="12.75" hidden="1" outlineLevel="4">
      <c r="A3999" s="85" t="s">
        <v>16</v>
      </c>
      <c r="B3999" s="88" t="s">
        <v>2504</v>
      </c>
      <c r="C3999" s="88" t="s">
        <v>2505</v>
      </c>
      <c r="D3999" s="89">
        <v>10000</v>
      </c>
      <c r="F3999" s="98">
        <f t="shared" si="62"/>
        <v>10</v>
      </c>
      <c r="I3999" s="98">
        <v>10</v>
      </c>
    </row>
    <row r="4000" spans="1:9" ht="12.75" hidden="1" outlineLevel="4">
      <c r="A4000" s="85" t="s">
        <v>17</v>
      </c>
      <c r="B4000" s="88" t="s">
        <v>2756</v>
      </c>
      <c r="C4000" s="88" t="s">
        <v>2757</v>
      </c>
      <c r="D4000" s="89">
        <v>220</v>
      </c>
      <c r="F4000" s="98">
        <f t="shared" si="62"/>
        <v>0.22</v>
      </c>
      <c r="I4000" s="98">
        <v>0.22</v>
      </c>
    </row>
    <row r="4001" spans="1:9" ht="12.75" hidden="1" outlineLevel="4">
      <c r="A4001" s="85" t="s">
        <v>18</v>
      </c>
      <c r="B4001" s="88" t="s">
        <v>2759</v>
      </c>
      <c r="C4001" s="88" t="s">
        <v>2760</v>
      </c>
      <c r="D4001" s="89">
        <v>7300</v>
      </c>
      <c r="F4001" s="98">
        <f t="shared" si="62"/>
        <v>7.3</v>
      </c>
      <c r="I4001" s="98">
        <v>7.3</v>
      </c>
    </row>
    <row r="4002" spans="1:9" ht="12.75" hidden="1" outlineLevel="4">
      <c r="A4002" s="85" t="s">
        <v>19</v>
      </c>
      <c r="B4002" s="88" t="s">
        <v>2765</v>
      </c>
      <c r="C4002" s="88" t="s">
        <v>2766</v>
      </c>
      <c r="D4002" s="89">
        <v>5548</v>
      </c>
      <c r="F4002" s="98">
        <f t="shared" si="62"/>
        <v>5.548</v>
      </c>
      <c r="I4002" s="98">
        <v>5.548</v>
      </c>
    </row>
    <row r="4003" spans="1:9" ht="12.75" hidden="1" outlineLevel="4">
      <c r="A4003" s="85" t="s">
        <v>20</v>
      </c>
      <c r="B4003" s="88" t="s">
        <v>2519</v>
      </c>
      <c r="C4003" s="88" t="s">
        <v>2520</v>
      </c>
      <c r="D4003" s="89">
        <v>86346</v>
      </c>
      <c r="F4003" s="98">
        <f t="shared" si="62"/>
        <v>86.346</v>
      </c>
      <c r="I4003" s="98">
        <v>86.346</v>
      </c>
    </row>
    <row r="4004" spans="1:9" ht="12.75" hidden="1" outlineLevel="4">
      <c r="A4004" s="85" t="s">
        <v>21</v>
      </c>
      <c r="B4004" s="88" t="s">
        <v>2525</v>
      </c>
      <c r="C4004" s="88" t="s">
        <v>2526</v>
      </c>
      <c r="D4004" s="89">
        <v>4888</v>
      </c>
      <c r="F4004" s="98">
        <f t="shared" si="62"/>
        <v>4.888</v>
      </c>
      <c r="I4004" s="98">
        <v>4.888</v>
      </c>
    </row>
    <row r="4005" spans="1:9" ht="12.75" hidden="1" outlineLevel="4">
      <c r="A4005" s="85" t="s">
        <v>22</v>
      </c>
      <c r="B4005" s="88" t="s">
        <v>2562</v>
      </c>
      <c r="C4005" s="88" t="s">
        <v>2563</v>
      </c>
      <c r="D4005" s="89">
        <v>1534</v>
      </c>
      <c r="F4005" s="98">
        <f t="shared" si="62"/>
        <v>1.534</v>
      </c>
      <c r="I4005" s="98">
        <v>1.534</v>
      </c>
    </row>
    <row r="4006" spans="1:9" ht="12.75" hidden="1" outlineLevel="4">
      <c r="A4006" s="85" t="s">
        <v>23</v>
      </c>
      <c r="B4006" s="88" t="s">
        <v>5583</v>
      </c>
      <c r="C4006" s="88" t="s">
        <v>5584</v>
      </c>
      <c r="D4006" s="89">
        <v>1</v>
      </c>
      <c r="F4006" s="98">
        <f t="shared" si="62"/>
        <v>0.001</v>
      </c>
      <c r="I4006" s="98">
        <v>0.001</v>
      </c>
    </row>
    <row r="4007" spans="1:9" ht="12.75" hidden="1" outlineLevel="3" collapsed="1">
      <c r="A4007" s="85" t="s">
        <v>2398</v>
      </c>
      <c r="B4007" s="90" t="s">
        <v>24</v>
      </c>
      <c r="C4007" s="90" t="s">
        <v>3679</v>
      </c>
      <c r="D4007" s="91">
        <v>512147</v>
      </c>
      <c r="F4007" s="98">
        <f t="shared" si="62"/>
        <v>512.147</v>
      </c>
      <c r="I4007" s="98">
        <v>512.147</v>
      </c>
    </row>
    <row r="4008" spans="1:9" ht="12.75" outlineLevel="2" collapsed="1">
      <c r="A4008" s="85" t="s">
        <v>2401</v>
      </c>
      <c r="B4008" s="90" t="s">
        <v>3680</v>
      </c>
      <c r="C4008" s="90" t="s">
        <v>5920</v>
      </c>
      <c r="D4008" s="91">
        <v>2403778</v>
      </c>
      <c r="F4008" s="98">
        <f t="shared" si="62"/>
        <v>2403.778</v>
      </c>
      <c r="I4008" s="98">
        <v>2403.778</v>
      </c>
    </row>
    <row r="4009" spans="1:9" ht="12.75" hidden="1" outlineLevel="4">
      <c r="A4009" s="85" t="s">
        <v>3681</v>
      </c>
      <c r="B4009" s="88" t="s">
        <v>2483</v>
      </c>
      <c r="C4009" s="88" t="s">
        <v>2484</v>
      </c>
      <c r="D4009" s="89">
        <v>463857</v>
      </c>
      <c r="F4009" s="98">
        <f t="shared" si="62"/>
        <v>463.857</v>
      </c>
      <c r="I4009" s="98">
        <v>463.857</v>
      </c>
    </row>
    <row r="4010" spans="1:9" ht="12.75" hidden="1" outlineLevel="4">
      <c r="A4010" s="85" t="s">
        <v>3682</v>
      </c>
      <c r="B4010" s="88" t="s">
        <v>2486</v>
      </c>
      <c r="C4010" s="88" t="s">
        <v>2487</v>
      </c>
      <c r="D4010" s="89">
        <v>86164</v>
      </c>
      <c r="F4010" s="98">
        <f t="shared" si="62"/>
        <v>86.164</v>
      </c>
      <c r="I4010" s="98">
        <v>86.164</v>
      </c>
    </row>
    <row r="4011" spans="1:9" ht="12.75" hidden="1" outlineLevel="4">
      <c r="A4011" s="85" t="s">
        <v>3683</v>
      </c>
      <c r="B4011" s="88" t="s">
        <v>2413</v>
      </c>
      <c r="C4011" s="88" t="s">
        <v>2414</v>
      </c>
      <c r="D4011" s="89">
        <v>-1929</v>
      </c>
      <c r="F4011" s="98">
        <f t="shared" si="62"/>
        <v>-1.929</v>
      </c>
      <c r="I4011" s="98">
        <v>-1.929</v>
      </c>
    </row>
    <row r="4012" spans="1:9" ht="12.75" hidden="1" outlineLevel="4">
      <c r="A4012" s="85" t="s">
        <v>3684</v>
      </c>
      <c r="B4012" s="88" t="s">
        <v>2572</v>
      </c>
      <c r="C4012" s="88" t="s">
        <v>2573</v>
      </c>
      <c r="D4012" s="89">
        <v>14000</v>
      </c>
      <c r="F4012" s="98">
        <f t="shared" si="62"/>
        <v>14</v>
      </c>
      <c r="I4012" s="98">
        <v>14</v>
      </c>
    </row>
    <row r="4013" spans="1:9" ht="12.75" hidden="1" outlineLevel="4">
      <c r="A4013" s="85" t="s">
        <v>3685</v>
      </c>
      <c r="B4013" s="88" t="s">
        <v>5203</v>
      </c>
      <c r="C4013" s="88" t="s">
        <v>5204</v>
      </c>
      <c r="D4013" s="89">
        <v>350</v>
      </c>
      <c r="F4013" s="98">
        <f t="shared" si="62"/>
        <v>0.35</v>
      </c>
      <c r="I4013" s="98">
        <v>0.35</v>
      </c>
    </row>
    <row r="4014" spans="1:9" ht="12.75" hidden="1" outlineLevel="4">
      <c r="A4014" s="85" t="s">
        <v>3686</v>
      </c>
      <c r="B4014" s="88" t="s">
        <v>6360</v>
      </c>
      <c r="C4014" s="88" t="s">
        <v>6361</v>
      </c>
      <c r="D4014" s="89">
        <v>77717</v>
      </c>
      <c r="F4014" s="98">
        <f t="shared" si="62"/>
        <v>77.717</v>
      </c>
      <c r="I4014" s="98">
        <v>77.717</v>
      </c>
    </row>
    <row r="4015" spans="1:9" ht="12.75" hidden="1" outlineLevel="4">
      <c r="A4015" s="85" t="s">
        <v>3687</v>
      </c>
      <c r="B4015" s="88" t="s">
        <v>2416</v>
      </c>
      <c r="C4015" s="88" t="s">
        <v>2417</v>
      </c>
      <c r="D4015" s="89">
        <v>2350</v>
      </c>
      <c r="F4015" s="98">
        <f t="shared" si="62"/>
        <v>2.35</v>
      </c>
      <c r="I4015" s="98">
        <v>2.35</v>
      </c>
    </row>
    <row r="4016" spans="1:9" ht="12.75" hidden="1" outlineLevel="4">
      <c r="A4016" s="85" t="s">
        <v>3688</v>
      </c>
      <c r="B4016" s="88" t="s">
        <v>2575</v>
      </c>
      <c r="C4016" s="88" t="s">
        <v>2576</v>
      </c>
      <c r="D4016" s="89">
        <v>246</v>
      </c>
      <c r="F4016" s="98">
        <f t="shared" si="62"/>
        <v>0.246</v>
      </c>
      <c r="I4016" s="98">
        <v>0.246</v>
      </c>
    </row>
    <row r="4017" spans="1:9" ht="12.75" hidden="1" outlineLevel="4">
      <c r="A4017" s="85" t="s">
        <v>3689</v>
      </c>
      <c r="B4017" s="88" t="s">
        <v>2813</v>
      </c>
      <c r="C4017" s="88" t="s">
        <v>2814</v>
      </c>
      <c r="D4017" s="89">
        <v>285</v>
      </c>
      <c r="F4017" s="98">
        <f t="shared" si="62"/>
        <v>0.285</v>
      </c>
      <c r="I4017" s="98">
        <v>0.285</v>
      </c>
    </row>
    <row r="4018" spans="1:9" ht="12.75" hidden="1" outlineLevel="4">
      <c r="A4018" s="85" t="s">
        <v>3690</v>
      </c>
      <c r="B4018" s="88" t="s">
        <v>2690</v>
      </c>
      <c r="C4018" s="88" t="s">
        <v>2691</v>
      </c>
      <c r="D4018" s="89">
        <v>447</v>
      </c>
      <c r="F4018" s="98">
        <f t="shared" si="62"/>
        <v>0.447</v>
      </c>
      <c r="I4018" s="98">
        <v>0.447</v>
      </c>
    </row>
    <row r="4019" spans="1:9" ht="12.75" hidden="1" outlineLevel="4">
      <c r="A4019" s="85" t="s">
        <v>3691</v>
      </c>
      <c r="B4019" s="88" t="s">
        <v>2504</v>
      </c>
      <c r="C4019" s="88" t="s">
        <v>2505</v>
      </c>
      <c r="D4019" s="89">
        <v>3174</v>
      </c>
      <c r="F4019" s="98">
        <f t="shared" si="62"/>
        <v>3.174</v>
      </c>
      <c r="I4019" s="98">
        <v>3.174</v>
      </c>
    </row>
    <row r="4020" spans="1:9" ht="12.75" hidden="1" outlineLevel="4">
      <c r="A4020" s="85" t="s">
        <v>3692</v>
      </c>
      <c r="B4020" s="88" t="s">
        <v>2507</v>
      </c>
      <c r="C4020" s="88" t="s">
        <v>2508</v>
      </c>
      <c r="D4020" s="89">
        <v>3970</v>
      </c>
      <c r="F4020" s="98">
        <f t="shared" si="62"/>
        <v>3.97</v>
      </c>
      <c r="I4020" s="98">
        <v>3.97</v>
      </c>
    </row>
    <row r="4021" spans="1:9" ht="12.75" hidden="1" outlineLevel="4">
      <c r="A4021" s="85" t="s">
        <v>3693</v>
      </c>
      <c r="B4021" s="88" t="s">
        <v>2510</v>
      </c>
      <c r="C4021" s="88" t="s">
        <v>2511</v>
      </c>
      <c r="D4021" s="89">
        <v>7573</v>
      </c>
      <c r="F4021" s="98">
        <f t="shared" si="62"/>
        <v>7.573</v>
      </c>
      <c r="I4021" s="98">
        <v>7.573</v>
      </c>
    </row>
    <row r="4022" spans="1:9" ht="12.75" hidden="1" outlineLevel="4">
      <c r="A4022" s="85" t="s">
        <v>3694</v>
      </c>
      <c r="B4022" s="88" t="s">
        <v>2516</v>
      </c>
      <c r="C4022" s="88" t="s">
        <v>2517</v>
      </c>
      <c r="D4022" s="89">
        <v>3237</v>
      </c>
      <c r="F4022" s="98">
        <f t="shared" si="62"/>
        <v>3.237</v>
      </c>
      <c r="I4022" s="98">
        <v>3.237</v>
      </c>
    </row>
    <row r="4023" spans="1:9" ht="12.75" hidden="1" outlineLevel="4">
      <c r="A4023" s="85" t="s">
        <v>3695</v>
      </c>
      <c r="B4023" s="88" t="s">
        <v>2437</v>
      </c>
      <c r="C4023" s="88" t="s">
        <v>2438</v>
      </c>
      <c r="D4023" s="89">
        <v>7446</v>
      </c>
      <c r="F4023" s="98">
        <f t="shared" si="62"/>
        <v>7.446</v>
      </c>
      <c r="I4023" s="98">
        <v>7.446</v>
      </c>
    </row>
    <row r="4024" spans="1:9" ht="12.75" hidden="1" outlineLevel="4">
      <c r="A4024" s="85" t="s">
        <v>3696</v>
      </c>
      <c r="B4024" s="88" t="s">
        <v>366</v>
      </c>
      <c r="C4024" s="88" t="s">
        <v>3093</v>
      </c>
      <c r="D4024" s="89">
        <v>-1285</v>
      </c>
      <c r="F4024" s="98">
        <f t="shared" si="62"/>
        <v>-1.285</v>
      </c>
      <c r="I4024" s="98">
        <v>-1.285</v>
      </c>
    </row>
    <row r="4025" spans="1:9" ht="12.75" hidden="1" outlineLevel="4">
      <c r="A4025" s="85" t="s">
        <v>3697</v>
      </c>
      <c r="B4025" s="88" t="s">
        <v>170</v>
      </c>
      <c r="C4025" s="88" t="s">
        <v>171</v>
      </c>
      <c r="D4025" s="89">
        <v>-33190</v>
      </c>
      <c r="F4025" s="98">
        <f t="shared" si="62"/>
        <v>-33.19</v>
      </c>
      <c r="I4025" s="98">
        <v>-33.19</v>
      </c>
    </row>
    <row r="4026" spans="1:9" ht="12.75" hidden="1" outlineLevel="4">
      <c r="A4026" s="85" t="s">
        <v>3698</v>
      </c>
      <c r="B4026" s="88" t="s">
        <v>5089</v>
      </c>
      <c r="C4026" s="88" t="s">
        <v>5090</v>
      </c>
      <c r="D4026" s="89">
        <v>11200</v>
      </c>
      <c r="F4026" s="98">
        <f t="shared" si="62"/>
        <v>11.2</v>
      </c>
      <c r="I4026" s="98">
        <v>11.2</v>
      </c>
    </row>
    <row r="4027" spans="1:9" ht="12.75" hidden="1" outlineLevel="4">
      <c r="A4027" s="85" t="s">
        <v>3699</v>
      </c>
      <c r="B4027" s="88" t="s">
        <v>318</v>
      </c>
      <c r="C4027" s="88" t="s">
        <v>319</v>
      </c>
      <c r="D4027" s="89">
        <v>7628</v>
      </c>
      <c r="F4027" s="98">
        <f t="shared" si="62"/>
        <v>7.628</v>
      </c>
      <c r="I4027" s="98">
        <v>7.628</v>
      </c>
    </row>
    <row r="4028" spans="1:9" ht="12.75" hidden="1" outlineLevel="4">
      <c r="A4028" s="85" t="s">
        <v>3700</v>
      </c>
      <c r="B4028" s="88" t="s">
        <v>2404</v>
      </c>
      <c r="C4028" s="88" t="s">
        <v>2405</v>
      </c>
      <c r="D4028" s="89">
        <v>33125</v>
      </c>
      <c r="F4028" s="98">
        <f t="shared" si="62"/>
        <v>33.125</v>
      </c>
      <c r="I4028" s="98">
        <v>33.125</v>
      </c>
    </row>
    <row r="4029" spans="1:9" ht="12.75" hidden="1" outlineLevel="4">
      <c r="A4029" s="85" t="s">
        <v>3701</v>
      </c>
      <c r="B4029" s="88" t="s">
        <v>2410</v>
      </c>
      <c r="C4029" s="88" t="s">
        <v>2411</v>
      </c>
      <c r="D4029" s="89">
        <v>1184</v>
      </c>
      <c r="F4029" s="98">
        <f t="shared" si="62"/>
        <v>1.184</v>
      </c>
      <c r="I4029" s="98">
        <v>1.184</v>
      </c>
    </row>
    <row r="4030" spans="1:9" ht="12.75" hidden="1" outlineLevel="4">
      <c r="A4030" s="85" t="s">
        <v>3702</v>
      </c>
      <c r="B4030" s="88" t="s">
        <v>1617</v>
      </c>
      <c r="C4030" s="88" t="s">
        <v>5220</v>
      </c>
      <c r="D4030" s="89">
        <v>3501</v>
      </c>
      <c r="F4030" s="98">
        <f t="shared" si="62"/>
        <v>3.501</v>
      </c>
      <c r="I4030" s="98">
        <v>3.501</v>
      </c>
    </row>
    <row r="4031" spans="1:9" ht="12.75" hidden="1" outlineLevel="4">
      <c r="A4031" s="85" t="s">
        <v>3703</v>
      </c>
      <c r="B4031" s="88" t="s">
        <v>5222</v>
      </c>
      <c r="C4031" s="88" t="s">
        <v>5179</v>
      </c>
      <c r="D4031" s="89">
        <v>408</v>
      </c>
      <c r="F4031" s="98">
        <f t="shared" si="62"/>
        <v>0.408</v>
      </c>
      <c r="I4031" s="98">
        <v>0.408</v>
      </c>
    </row>
    <row r="4032" spans="1:9" ht="12.75" hidden="1" outlineLevel="4">
      <c r="A4032" s="85" t="s">
        <v>3704</v>
      </c>
      <c r="B4032" s="88" t="s">
        <v>6165</v>
      </c>
      <c r="C4032" s="88" t="s">
        <v>6166</v>
      </c>
      <c r="D4032" s="89">
        <v>7000</v>
      </c>
      <c r="F4032" s="98">
        <f t="shared" si="62"/>
        <v>7</v>
      </c>
      <c r="I4032" s="98">
        <v>7</v>
      </c>
    </row>
    <row r="4033" spans="1:9" ht="12.75" hidden="1" outlineLevel="4">
      <c r="A4033" s="85" t="s">
        <v>3705</v>
      </c>
      <c r="B4033" s="88" t="s">
        <v>644</v>
      </c>
      <c r="C4033" s="88" t="s">
        <v>645</v>
      </c>
      <c r="D4033" s="89">
        <v>1750</v>
      </c>
      <c r="F4033" s="98">
        <f t="shared" si="62"/>
        <v>1.75</v>
      </c>
      <c r="I4033" s="98">
        <v>1.75</v>
      </c>
    </row>
    <row r="4034" spans="1:9" ht="12.75" hidden="1" outlineLevel="4">
      <c r="A4034" s="85" t="s">
        <v>3706</v>
      </c>
      <c r="B4034" s="88" t="s">
        <v>616</v>
      </c>
      <c r="C4034" s="88" t="s">
        <v>617</v>
      </c>
      <c r="D4034" s="89">
        <v>103307</v>
      </c>
      <c r="F4034" s="98">
        <f t="shared" si="62"/>
        <v>103.307</v>
      </c>
      <c r="I4034" s="98">
        <v>103.307</v>
      </c>
    </row>
    <row r="4035" spans="1:9" ht="12.75" hidden="1" outlineLevel="4">
      <c r="A4035" s="85" t="s">
        <v>3707</v>
      </c>
      <c r="B4035" s="88" t="s">
        <v>2645</v>
      </c>
      <c r="C4035" s="88" t="s">
        <v>2646</v>
      </c>
      <c r="D4035" s="89">
        <v>1201</v>
      </c>
      <c r="F4035" s="98">
        <f t="shared" si="62"/>
        <v>1.201</v>
      </c>
      <c r="I4035" s="98">
        <v>1.201</v>
      </c>
    </row>
    <row r="4036" spans="1:9" ht="12.75" hidden="1" outlineLevel="4">
      <c r="A4036" s="85" t="s">
        <v>3708</v>
      </c>
      <c r="B4036" s="88" t="s">
        <v>3156</v>
      </c>
      <c r="C4036" s="88" t="s">
        <v>3157</v>
      </c>
      <c r="D4036" s="89">
        <v>10467</v>
      </c>
      <c r="F4036" s="98">
        <f t="shared" si="62"/>
        <v>10.467</v>
      </c>
      <c r="I4036" s="98">
        <v>10.467</v>
      </c>
    </row>
    <row r="4037" spans="1:9" ht="12.75" hidden="1" outlineLevel="4">
      <c r="A4037" s="85" t="s">
        <v>3709</v>
      </c>
      <c r="B4037" s="88" t="s">
        <v>3653</v>
      </c>
      <c r="C4037" s="88" t="s">
        <v>3654</v>
      </c>
      <c r="D4037" s="89">
        <v>42667</v>
      </c>
      <c r="F4037" s="98">
        <f t="shared" si="62"/>
        <v>42.667</v>
      </c>
      <c r="I4037" s="98">
        <v>42.667</v>
      </c>
    </row>
    <row r="4038" spans="1:9" ht="12.75" hidden="1" outlineLevel="4">
      <c r="A4038" s="85" t="s">
        <v>3710</v>
      </c>
      <c r="B4038" s="88" t="s">
        <v>2393</v>
      </c>
      <c r="C4038" s="88" t="s">
        <v>2394</v>
      </c>
      <c r="D4038" s="89">
        <v>116</v>
      </c>
      <c r="F4038" s="98">
        <f aca="true" t="shared" si="63" ref="F4038:F4101">D4038/1000</f>
        <v>0.116</v>
      </c>
      <c r="I4038" s="98">
        <v>0.116</v>
      </c>
    </row>
    <row r="4039" spans="1:9" ht="12.75" hidden="1" outlineLevel="4">
      <c r="A4039" s="85" t="s">
        <v>3711</v>
      </c>
      <c r="B4039" s="88" t="s">
        <v>5116</v>
      </c>
      <c r="C4039" s="88" t="s">
        <v>5117</v>
      </c>
      <c r="D4039" s="89">
        <v>1902</v>
      </c>
      <c r="F4039" s="98">
        <f t="shared" si="63"/>
        <v>1.902</v>
      </c>
      <c r="I4039" s="98">
        <v>1.902</v>
      </c>
    </row>
    <row r="4040" spans="1:9" ht="12.75" hidden="1" outlineLevel="4">
      <c r="A4040" s="85" t="s">
        <v>3712</v>
      </c>
      <c r="B4040" s="88" t="s">
        <v>2434</v>
      </c>
      <c r="C4040" s="88" t="s">
        <v>2435</v>
      </c>
      <c r="D4040" s="89">
        <v>8526</v>
      </c>
      <c r="F4040" s="98">
        <f t="shared" si="63"/>
        <v>8.526</v>
      </c>
      <c r="I4040" s="98">
        <v>8.526</v>
      </c>
    </row>
    <row r="4041" spans="1:9" ht="12.75" hidden="1" outlineLevel="4">
      <c r="A4041" s="85" t="s">
        <v>3713</v>
      </c>
      <c r="B4041" s="88" t="s">
        <v>2440</v>
      </c>
      <c r="C4041" s="88" t="s">
        <v>2441</v>
      </c>
      <c r="D4041" s="89">
        <v>12538</v>
      </c>
      <c r="F4041" s="98">
        <f t="shared" si="63"/>
        <v>12.538</v>
      </c>
      <c r="I4041" s="98">
        <v>12.538</v>
      </c>
    </row>
    <row r="4042" spans="1:9" ht="12.75" hidden="1" outlineLevel="4">
      <c r="A4042" s="85" t="s">
        <v>3714</v>
      </c>
      <c r="B4042" s="88" t="s">
        <v>2443</v>
      </c>
      <c r="C4042" s="88" t="s">
        <v>4691</v>
      </c>
      <c r="D4042" s="89">
        <v>15246</v>
      </c>
      <c r="F4042" s="98">
        <f t="shared" si="63"/>
        <v>15.246</v>
      </c>
      <c r="I4042" s="98">
        <v>15.246</v>
      </c>
    </row>
    <row r="4043" spans="1:9" ht="12.75" hidden="1" outlineLevel="4">
      <c r="A4043" s="85" t="s">
        <v>3715</v>
      </c>
      <c r="B4043" s="88" t="s">
        <v>4693</v>
      </c>
      <c r="C4043" s="88" t="s">
        <v>4694</v>
      </c>
      <c r="D4043" s="89">
        <v>12175</v>
      </c>
      <c r="F4043" s="98">
        <f t="shared" si="63"/>
        <v>12.175</v>
      </c>
      <c r="I4043" s="98">
        <v>12.175</v>
      </c>
    </row>
    <row r="4044" spans="1:9" ht="12.75" hidden="1" outlineLevel="4">
      <c r="A4044" s="85" t="s">
        <v>3716</v>
      </c>
      <c r="B4044" s="88" t="s">
        <v>4699</v>
      </c>
      <c r="C4044" s="88" t="s">
        <v>4700</v>
      </c>
      <c r="D4044" s="89">
        <v>2663</v>
      </c>
      <c r="F4044" s="98">
        <f t="shared" si="63"/>
        <v>2.663</v>
      </c>
      <c r="I4044" s="98">
        <v>2.663</v>
      </c>
    </row>
    <row r="4045" spans="1:9" ht="12.75" hidden="1" outlineLevel="4">
      <c r="A4045" s="85" t="s">
        <v>3717</v>
      </c>
      <c r="B4045" s="88" t="s">
        <v>3718</v>
      </c>
      <c r="C4045" s="88" t="s">
        <v>3719</v>
      </c>
      <c r="D4045" s="89">
        <v>-726073</v>
      </c>
      <c r="F4045" s="98">
        <f t="shared" si="63"/>
        <v>-726.073</v>
      </c>
      <c r="I4045" s="98">
        <v>-726.073</v>
      </c>
    </row>
    <row r="4046" spans="1:9" ht="12.75" hidden="1" outlineLevel="3" collapsed="1">
      <c r="A4046" s="85" t="s">
        <v>2398</v>
      </c>
      <c r="B4046" s="90" t="s">
        <v>3720</v>
      </c>
      <c r="C4046" s="90" t="s">
        <v>1643</v>
      </c>
      <c r="D4046" s="91">
        <v>184943</v>
      </c>
      <c r="F4046" s="98">
        <f t="shared" si="63"/>
        <v>184.943</v>
      </c>
      <c r="I4046" s="98">
        <v>184.943</v>
      </c>
    </row>
    <row r="4047" spans="1:9" ht="12.75" hidden="1" outlineLevel="4">
      <c r="A4047" s="85" t="s">
        <v>1644</v>
      </c>
      <c r="B4047" s="88" t="s">
        <v>3156</v>
      </c>
      <c r="C4047" s="88" t="s">
        <v>3157</v>
      </c>
      <c r="D4047" s="89">
        <v>821</v>
      </c>
      <c r="F4047" s="98">
        <f t="shared" si="63"/>
        <v>0.821</v>
      </c>
      <c r="I4047" s="98">
        <v>0.821</v>
      </c>
    </row>
    <row r="4048" spans="1:9" ht="12.75" hidden="1" outlineLevel="4">
      <c r="A4048" s="85" t="s">
        <v>1645</v>
      </c>
      <c r="B4048" s="88" t="s">
        <v>6088</v>
      </c>
      <c r="C4048" s="88" t="s">
        <v>6089</v>
      </c>
      <c r="D4048" s="89">
        <v>2720</v>
      </c>
      <c r="F4048" s="98">
        <f t="shared" si="63"/>
        <v>2.72</v>
      </c>
      <c r="I4048" s="98">
        <v>2.72</v>
      </c>
    </row>
    <row r="4049" spans="1:9" ht="12.75" hidden="1" outlineLevel="4">
      <c r="A4049" s="85" t="s">
        <v>1646</v>
      </c>
      <c r="B4049" s="88" t="s">
        <v>2393</v>
      </c>
      <c r="C4049" s="88" t="s">
        <v>2394</v>
      </c>
      <c r="D4049" s="89">
        <v>1124</v>
      </c>
      <c r="F4049" s="98">
        <f t="shared" si="63"/>
        <v>1.124</v>
      </c>
      <c r="I4049" s="98">
        <v>1.124</v>
      </c>
    </row>
    <row r="4050" spans="1:9" ht="12.75" hidden="1" outlineLevel="4">
      <c r="A4050" s="85" t="s">
        <v>1647</v>
      </c>
      <c r="B4050" s="88" t="s">
        <v>5116</v>
      </c>
      <c r="C4050" s="88" t="s">
        <v>5117</v>
      </c>
      <c r="D4050" s="89">
        <v>16852</v>
      </c>
      <c r="F4050" s="98">
        <f t="shared" si="63"/>
        <v>16.852</v>
      </c>
      <c r="I4050" s="98">
        <v>16.852</v>
      </c>
    </row>
    <row r="4051" spans="1:9" ht="12.75" hidden="1" outlineLevel="4">
      <c r="A4051" s="85" t="s">
        <v>1648</v>
      </c>
      <c r="B4051" s="88" t="s">
        <v>2857</v>
      </c>
      <c r="C4051" s="88" t="s">
        <v>4990</v>
      </c>
      <c r="D4051" s="89">
        <v>1685</v>
      </c>
      <c r="F4051" s="98">
        <f t="shared" si="63"/>
        <v>1.685</v>
      </c>
      <c r="I4051" s="98">
        <v>1.685</v>
      </c>
    </row>
    <row r="4052" spans="1:9" ht="12.75" hidden="1" outlineLevel="4">
      <c r="A4052" s="85" t="s">
        <v>1649</v>
      </c>
      <c r="B4052" s="88" t="s">
        <v>1650</v>
      </c>
      <c r="C4052" s="88" t="s">
        <v>1651</v>
      </c>
      <c r="D4052" s="89">
        <v>11908</v>
      </c>
      <c r="F4052" s="98">
        <f t="shared" si="63"/>
        <v>11.908</v>
      </c>
      <c r="I4052" s="98">
        <v>11.908</v>
      </c>
    </row>
    <row r="4053" spans="1:9" ht="12.75" hidden="1" outlineLevel="4">
      <c r="A4053" s="85" t="s">
        <v>1652</v>
      </c>
      <c r="B4053" s="88" t="s">
        <v>2419</v>
      </c>
      <c r="C4053" s="88" t="s">
        <v>2420</v>
      </c>
      <c r="D4053" s="89">
        <v>1124</v>
      </c>
      <c r="F4053" s="98">
        <f t="shared" si="63"/>
        <v>1.124</v>
      </c>
      <c r="I4053" s="98">
        <v>1.124</v>
      </c>
    </row>
    <row r="4054" spans="1:9" ht="12.75" hidden="1" outlineLevel="4">
      <c r="A4054" s="85" t="s">
        <v>1653</v>
      </c>
      <c r="B4054" s="88" t="s">
        <v>4506</v>
      </c>
      <c r="C4054" s="88" t="s">
        <v>4507</v>
      </c>
      <c r="D4054" s="89">
        <v>82753</v>
      </c>
      <c r="F4054" s="98">
        <f t="shared" si="63"/>
        <v>82.753</v>
      </c>
      <c r="I4054" s="98">
        <v>82.753</v>
      </c>
    </row>
    <row r="4055" spans="1:9" ht="12.75" hidden="1" outlineLevel="4">
      <c r="A4055" s="85" t="s">
        <v>1654</v>
      </c>
      <c r="B4055" s="88" t="s">
        <v>2584</v>
      </c>
      <c r="C4055" s="88" t="s">
        <v>2585</v>
      </c>
      <c r="D4055" s="89">
        <v>2000</v>
      </c>
      <c r="F4055" s="98">
        <f t="shared" si="63"/>
        <v>2</v>
      </c>
      <c r="I4055" s="98">
        <v>2</v>
      </c>
    </row>
    <row r="4056" spans="1:9" ht="12.75" hidden="1" outlineLevel="4">
      <c r="A4056" s="85" t="s">
        <v>1655</v>
      </c>
      <c r="B4056" s="88" t="s">
        <v>3815</v>
      </c>
      <c r="C4056" s="88" t="s">
        <v>3816</v>
      </c>
      <c r="D4056" s="89">
        <v>5611</v>
      </c>
      <c r="F4056" s="98">
        <f t="shared" si="63"/>
        <v>5.611</v>
      </c>
      <c r="I4056" s="98">
        <v>5.611</v>
      </c>
    </row>
    <row r="4057" spans="1:9" ht="12.75" hidden="1" outlineLevel="4">
      <c r="A4057" s="85" t="s">
        <v>1656</v>
      </c>
      <c r="B4057" s="88" t="s">
        <v>3159</v>
      </c>
      <c r="C4057" s="88" t="s">
        <v>3160</v>
      </c>
      <c r="D4057" s="89">
        <v>588191</v>
      </c>
      <c r="F4057" s="98">
        <f t="shared" si="63"/>
        <v>588.191</v>
      </c>
      <c r="I4057" s="98">
        <v>588.191</v>
      </c>
    </row>
    <row r="4058" spans="1:9" ht="12.75" hidden="1" outlineLevel="4">
      <c r="A4058" s="85" t="s">
        <v>1657</v>
      </c>
      <c r="B4058" s="88" t="s">
        <v>2416</v>
      </c>
      <c r="C4058" s="88" t="s">
        <v>2417</v>
      </c>
      <c r="D4058" s="89">
        <v>1100</v>
      </c>
      <c r="F4058" s="98">
        <f t="shared" si="63"/>
        <v>1.1</v>
      </c>
      <c r="I4058" s="98">
        <v>1.1</v>
      </c>
    </row>
    <row r="4059" spans="1:9" ht="12.75" hidden="1" outlineLevel="4">
      <c r="A4059" s="85" t="s">
        <v>1658</v>
      </c>
      <c r="B4059" s="88" t="s">
        <v>2575</v>
      </c>
      <c r="C4059" s="88" t="s">
        <v>2576</v>
      </c>
      <c r="D4059" s="89">
        <v>11489</v>
      </c>
      <c r="F4059" s="98">
        <f t="shared" si="63"/>
        <v>11.489</v>
      </c>
      <c r="I4059" s="98">
        <v>11.489</v>
      </c>
    </row>
    <row r="4060" spans="1:9" ht="12.75" hidden="1" outlineLevel="4">
      <c r="A4060" s="85" t="s">
        <v>1659</v>
      </c>
      <c r="B4060" s="88" t="s">
        <v>1660</v>
      </c>
      <c r="C4060" s="88" t="s">
        <v>1661</v>
      </c>
      <c r="D4060" s="89">
        <v>53784</v>
      </c>
      <c r="F4060" s="98">
        <f t="shared" si="63"/>
        <v>53.784</v>
      </c>
      <c r="I4060" s="98">
        <v>53.784</v>
      </c>
    </row>
    <row r="4061" spans="1:9" ht="12.75" hidden="1" outlineLevel="4">
      <c r="A4061" s="85" t="s">
        <v>1662</v>
      </c>
      <c r="B4061" s="88" t="s">
        <v>5692</v>
      </c>
      <c r="C4061" s="88" t="s">
        <v>5693</v>
      </c>
      <c r="D4061" s="89">
        <v>53641</v>
      </c>
      <c r="F4061" s="98">
        <f t="shared" si="63"/>
        <v>53.641</v>
      </c>
      <c r="I4061" s="98">
        <v>53.641</v>
      </c>
    </row>
    <row r="4062" spans="1:9" ht="12.75" hidden="1" outlineLevel="4">
      <c r="A4062" s="85" t="s">
        <v>1663</v>
      </c>
      <c r="B4062" s="88" t="s">
        <v>2813</v>
      </c>
      <c r="C4062" s="88" t="s">
        <v>2814</v>
      </c>
      <c r="D4062" s="89">
        <v>28647</v>
      </c>
      <c r="F4062" s="98">
        <f t="shared" si="63"/>
        <v>28.647</v>
      </c>
      <c r="I4062" s="98">
        <v>28.647</v>
      </c>
    </row>
    <row r="4063" spans="1:9" ht="12.75" hidden="1" outlineLevel="4">
      <c r="A4063" s="85" t="s">
        <v>1664</v>
      </c>
      <c r="B4063" s="88" t="s">
        <v>2534</v>
      </c>
      <c r="C4063" s="88" t="s">
        <v>2535</v>
      </c>
      <c r="D4063" s="89">
        <v>18223</v>
      </c>
      <c r="F4063" s="98">
        <f t="shared" si="63"/>
        <v>18.223</v>
      </c>
      <c r="I4063" s="98">
        <v>18.223</v>
      </c>
    </row>
    <row r="4064" spans="1:9" ht="12.75" hidden="1" outlineLevel="4">
      <c r="A4064" s="85" t="s">
        <v>1665</v>
      </c>
      <c r="B4064" s="88" t="s">
        <v>3718</v>
      </c>
      <c r="C4064" s="88" t="s">
        <v>3719</v>
      </c>
      <c r="D4064" s="89">
        <v>-874949</v>
      </c>
      <c r="F4064" s="98">
        <f t="shared" si="63"/>
        <v>-874.949</v>
      </c>
      <c r="I4064" s="98">
        <v>-874.949</v>
      </c>
    </row>
    <row r="4065" spans="1:9" ht="12.75" hidden="1" outlineLevel="3" collapsed="1">
      <c r="A4065" s="85" t="s">
        <v>2398</v>
      </c>
      <c r="B4065" s="90" t="s">
        <v>1666</v>
      </c>
      <c r="C4065" s="90" t="s">
        <v>1667</v>
      </c>
      <c r="D4065" s="91">
        <v>6724</v>
      </c>
      <c r="F4065" s="98">
        <f t="shared" si="63"/>
        <v>6.724</v>
      </c>
      <c r="I4065" s="98">
        <v>6.724</v>
      </c>
    </row>
    <row r="4066" spans="1:9" ht="12.75" outlineLevel="2" collapsed="1">
      <c r="A4066" s="85" t="s">
        <v>2401</v>
      </c>
      <c r="B4066" s="90" t="s">
        <v>1668</v>
      </c>
      <c r="C4066" s="90" t="s">
        <v>1669</v>
      </c>
      <c r="D4066" s="91">
        <v>191667</v>
      </c>
      <c r="F4066" s="98">
        <f t="shared" si="63"/>
        <v>191.667</v>
      </c>
      <c r="I4066" s="98">
        <v>191.667</v>
      </c>
    </row>
    <row r="4067" spans="1:9" s="94" customFormat="1" ht="12.75" outlineLevel="1">
      <c r="A4067" s="85" t="s">
        <v>766</v>
      </c>
      <c r="B4067" s="92" t="s">
        <v>5928</v>
      </c>
      <c r="C4067" s="92" t="s">
        <v>2234</v>
      </c>
      <c r="D4067" s="93">
        <v>3696032</v>
      </c>
      <c r="F4067" s="98">
        <f t="shared" si="63"/>
        <v>3696.032</v>
      </c>
      <c r="H4067" s="94" t="s">
        <v>4917</v>
      </c>
      <c r="I4067" s="98">
        <v>3696.032</v>
      </c>
    </row>
    <row r="4068" spans="1:9" ht="12.75" hidden="1" outlineLevel="4">
      <c r="A4068" s="85" t="s">
        <v>1670</v>
      </c>
      <c r="B4068" s="88" t="s">
        <v>1671</v>
      </c>
      <c r="C4068" s="88" t="s">
        <v>1672</v>
      </c>
      <c r="D4068" s="89">
        <v>8900000</v>
      </c>
      <c r="F4068" s="98">
        <f t="shared" si="63"/>
        <v>8900</v>
      </c>
      <c r="I4068" s="98">
        <v>8900</v>
      </c>
    </row>
    <row r="4069" spans="1:9" ht="12.75" hidden="1" outlineLevel="3" collapsed="1">
      <c r="A4069" s="85" t="s">
        <v>2398</v>
      </c>
      <c r="B4069" s="90" t="s">
        <v>1673</v>
      </c>
      <c r="C4069" s="90" t="s">
        <v>1674</v>
      </c>
      <c r="D4069" s="91">
        <v>8900000</v>
      </c>
      <c r="F4069" s="98">
        <f t="shared" si="63"/>
        <v>8900</v>
      </c>
      <c r="I4069" s="98">
        <v>8900</v>
      </c>
    </row>
    <row r="4070" spans="1:9" ht="12.75" hidden="1" outlineLevel="4">
      <c r="A4070" s="85" t="s">
        <v>1675</v>
      </c>
      <c r="B4070" s="88" t="s">
        <v>3675</v>
      </c>
      <c r="C4070" s="88" t="s">
        <v>3676</v>
      </c>
      <c r="D4070" s="89">
        <v>-57906000</v>
      </c>
      <c r="F4070" s="98">
        <f t="shared" si="63"/>
        <v>-57906</v>
      </c>
      <c r="I4070" s="98">
        <v>-57906</v>
      </c>
    </row>
    <row r="4071" spans="1:9" ht="12.75" hidden="1" outlineLevel="3" collapsed="1">
      <c r="A4071" s="85" t="s">
        <v>2398</v>
      </c>
      <c r="B4071" s="90" t="s">
        <v>1676</v>
      </c>
      <c r="C4071" s="90" t="s">
        <v>1677</v>
      </c>
      <c r="D4071" s="91">
        <v>-57906000</v>
      </c>
      <c r="F4071" s="98">
        <f t="shared" si="63"/>
        <v>-57906</v>
      </c>
      <c r="I4071" s="98">
        <v>-57906</v>
      </c>
    </row>
    <row r="4072" spans="1:9" ht="12.75" hidden="1" outlineLevel="4">
      <c r="A4072" s="85" t="s">
        <v>1678</v>
      </c>
      <c r="B4072" s="88" t="s">
        <v>1679</v>
      </c>
      <c r="C4072" s="88" t="s">
        <v>1680</v>
      </c>
      <c r="D4072" s="89">
        <v>17500000</v>
      </c>
      <c r="F4072" s="98">
        <f t="shared" si="63"/>
        <v>17500</v>
      </c>
      <c r="I4072" s="98">
        <v>17500</v>
      </c>
    </row>
    <row r="4073" spans="1:9" ht="12.75" hidden="1" outlineLevel="3" collapsed="1">
      <c r="A4073" s="85" t="s">
        <v>2398</v>
      </c>
      <c r="B4073" s="90" t="s">
        <v>1681</v>
      </c>
      <c r="C4073" s="90" t="s">
        <v>1682</v>
      </c>
      <c r="D4073" s="91">
        <v>17500000</v>
      </c>
      <c r="F4073" s="98">
        <f t="shared" si="63"/>
        <v>17500</v>
      </c>
      <c r="I4073" s="98">
        <v>17500</v>
      </c>
    </row>
    <row r="4074" spans="1:9" ht="12.75" hidden="1" outlineLevel="4">
      <c r="A4074" s="85" t="s">
        <v>1683</v>
      </c>
      <c r="B4074" s="88" t="s">
        <v>440</v>
      </c>
      <c r="C4074" s="88" t="s">
        <v>441</v>
      </c>
      <c r="D4074" s="89">
        <v>31600000</v>
      </c>
      <c r="F4074" s="98">
        <f t="shared" si="63"/>
        <v>31600</v>
      </c>
      <c r="I4074" s="98">
        <v>31600</v>
      </c>
    </row>
    <row r="4075" spans="1:9" ht="12.75" hidden="1" outlineLevel="3" collapsed="1">
      <c r="A4075" s="85" t="s">
        <v>2398</v>
      </c>
      <c r="B4075" s="90" t="s">
        <v>1684</v>
      </c>
      <c r="C4075" s="90" t="s">
        <v>1685</v>
      </c>
      <c r="D4075" s="91">
        <v>31600000</v>
      </c>
      <c r="F4075" s="98">
        <f t="shared" si="63"/>
        <v>31600</v>
      </c>
      <c r="I4075" s="98">
        <v>31600</v>
      </c>
    </row>
    <row r="4076" spans="1:9" ht="12.75" hidden="1" outlineLevel="4">
      <c r="A4076" s="85" t="s">
        <v>1686</v>
      </c>
      <c r="B4076" s="88" t="s">
        <v>2431</v>
      </c>
      <c r="C4076" s="88" t="s">
        <v>2432</v>
      </c>
      <c r="D4076" s="89">
        <v>6000</v>
      </c>
      <c r="F4076" s="98">
        <f t="shared" si="63"/>
        <v>6</v>
      </c>
      <c r="I4076" s="98">
        <v>6</v>
      </c>
    </row>
    <row r="4077" spans="1:9" ht="12.75" hidden="1" outlineLevel="4">
      <c r="A4077" s="85" t="s">
        <v>1687</v>
      </c>
      <c r="B4077" s="88" t="s">
        <v>5183</v>
      </c>
      <c r="C4077" s="88" t="s">
        <v>5184</v>
      </c>
      <c r="D4077" s="89">
        <v>-10000</v>
      </c>
      <c r="F4077" s="98">
        <f t="shared" si="63"/>
        <v>-10</v>
      </c>
      <c r="I4077" s="98">
        <v>-10</v>
      </c>
    </row>
    <row r="4078" spans="1:9" ht="12.75" hidden="1" outlineLevel="4">
      <c r="A4078" s="85" t="s">
        <v>1688</v>
      </c>
      <c r="B4078" s="88" t="s">
        <v>3098</v>
      </c>
      <c r="C4078" s="88" t="s">
        <v>5184</v>
      </c>
      <c r="D4078" s="89">
        <v>10000</v>
      </c>
      <c r="F4078" s="98">
        <f t="shared" si="63"/>
        <v>10</v>
      </c>
      <c r="I4078" s="98">
        <v>10</v>
      </c>
    </row>
    <row r="4079" spans="1:9" ht="12.75" hidden="1" outlineLevel="3" collapsed="1">
      <c r="A4079" s="85" t="s">
        <v>2398</v>
      </c>
      <c r="B4079" s="90" t="s">
        <v>1689</v>
      </c>
      <c r="C4079" s="90" t="s">
        <v>1690</v>
      </c>
      <c r="D4079" s="91">
        <v>6000</v>
      </c>
      <c r="F4079" s="98">
        <f t="shared" si="63"/>
        <v>6</v>
      </c>
      <c r="I4079" s="98">
        <v>6</v>
      </c>
    </row>
    <row r="4080" spans="1:9" ht="12.75" outlineLevel="2" collapsed="1">
      <c r="A4080" s="85" t="s">
        <v>2401</v>
      </c>
      <c r="B4080" s="90" t="s">
        <v>1691</v>
      </c>
      <c r="C4080" s="90" t="s">
        <v>1692</v>
      </c>
      <c r="D4080" s="91">
        <v>100000</v>
      </c>
      <c r="F4080" s="98">
        <f t="shared" si="63"/>
        <v>100</v>
      </c>
      <c r="I4080" s="98">
        <v>100</v>
      </c>
    </row>
    <row r="4081" spans="1:9" s="94" customFormat="1" ht="12.75" outlineLevel="1">
      <c r="A4081" s="85" t="s">
        <v>766</v>
      </c>
      <c r="B4081" s="92" t="s">
        <v>1693</v>
      </c>
      <c r="C4081" s="92" t="s">
        <v>1692</v>
      </c>
      <c r="D4081" s="93">
        <v>100000</v>
      </c>
      <c r="F4081" s="98">
        <f t="shared" si="63"/>
        <v>100</v>
      </c>
      <c r="H4081" s="94" t="s">
        <v>4924</v>
      </c>
      <c r="I4081" s="98">
        <v>100</v>
      </c>
    </row>
    <row r="4082" spans="1:9" ht="12.75" hidden="1" outlineLevel="4">
      <c r="A4082" s="85" t="s">
        <v>1694</v>
      </c>
      <c r="B4082" s="88" t="s">
        <v>2404</v>
      </c>
      <c r="C4082" s="88" t="s">
        <v>2405</v>
      </c>
      <c r="D4082" s="89">
        <v>69403</v>
      </c>
      <c r="F4082" s="98">
        <f t="shared" si="63"/>
        <v>69.403</v>
      </c>
      <c r="I4082" s="98">
        <v>69.403</v>
      </c>
    </row>
    <row r="4083" spans="1:9" ht="12.75" hidden="1" outlineLevel="4">
      <c r="A4083" s="85" t="s">
        <v>1695</v>
      </c>
      <c r="B4083" s="88" t="s">
        <v>2407</v>
      </c>
      <c r="C4083" s="88" t="s">
        <v>2408</v>
      </c>
      <c r="D4083" s="89">
        <v>-2165</v>
      </c>
      <c r="F4083" s="98">
        <f t="shared" si="63"/>
        <v>-2.165</v>
      </c>
      <c r="I4083" s="98">
        <v>-2.165</v>
      </c>
    </row>
    <row r="4084" spans="1:9" ht="12.75" hidden="1" outlineLevel="4">
      <c r="A4084" s="85" t="s">
        <v>1696</v>
      </c>
      <c r="B4084" s="88" t="s">
        <v>2410</v>
      </c>
      <c r="C4084" s="88" t="s">
        <v>2411</v>
      </c>
      <c r="D4084" s="89">
        <v>9693</v>
      </c>
      <c r="F4084" s="98">
        <f t="shared" si="63"/>
        <v>9.693</v>
      </c>
      <c r="I4084" s="98">
        <v>9.693</v>
      </c>
    </row>
    <row r="4085" spans="1:9" ht="12.75" hidden="1" outlineLevel="4">
      <c r="A4085" s="85" t="s">
        <v>1697</v>
      </c>
      <c r="B4085" s="88" t="s">
        <v>5206</v>
      </c>
      <c r="C4085" s="88" t="s">
        <v>5207</v>
      </c>
      <c r="D4085" s="89">
        <v>85</v>
      </c>
      <c r="F4085" s="98">
        <f t="shared" si="63"/>
        <v>0.085</v>
      </c>
      <c r="I4085" s="98">
        <v>0.085</v>
      </c>
    </row>
    <row r="4086" spans="1:9" ht="12.75" hidden="1" outlineLevel="4">
      <c r="A4086" s="85" t="s">
        <v>1698</v>
      </c>
      <c r="B4086" s="88" t="s">
        <v>2489</v>
      </c>
      <c r="C4086" s="88" t="s">
        <v>2490</v>
      </c>
      <c r="D4086" s="89">
        <v>1000</v>
      </c>
      <c r="F4086" s="98">
        <f t="shared" si="63"/>
        <v>1</v>
      </c>
      <c r="I4086" s="98">
        <v>1</v>
      </c>
    </row>
    <row r="4087" spans="1:9" ht="12.75" hidden="1" outlineLevel="4">
      <c r="A4087" s="85" t="s">
        <v>1699</v>
      </c>
      <c r="B4087" s="88" t="s">
        <v>2393</v>
      </c>
      <c r="C4087" s="88" t="s">
        <v>2394</v>
      </c>
      <c r="D4087" s="89">
        <v>300</v>
      </c>
      <c r="F4087" s="98">
        <f t="shared" si="63"/>
        <v>0.3</v>
      </c>
      <c r="I4087" s="98">
        <v>0.3</v>
      </c>
    </row>
    <row r="4088" spans="1:9" ht="12.75" hidden="1" outlineLevel="4">
      <c r="A4088" s="85" t="s">
        <v>1700</v>
      </c>
      <c r="B4088" s="88" t="s">
        <v>2607</v>
      </c>
      <c r="C4088" s="88" t="s">
        <v>2608</v>
      </c>
      <c r="D4088" s="89">
        <v>2000</v>
      </c>
      <c r="F4088" s="98">
        <f t="shared" si="63"/>
        <v>2</v>
      </c>
      <c r="I4088" s="98">
        <v>2</v>
      </c>
    </row>
    <row r="4089" spans="1:9" ht="12.75" hidden="1" outlineLevel="4">
      <c r="A4089" s="85" t="s">
        <v>1701</v>
      </c>
      <c r="B4089" s="88" t="s">
        <v>2419</v>
      </c>
      <c r="C4089" s="88" t="s">
        <v>2420</v>
      </c>
      <c r="D4089" s="89">
        <v>6000</v>
      </c>
      <c r="F4089" s="98">
        <f t="shared" si="63"/>
        <v>6</v>
      </c>
      <c r="I4089" s="98">
        <v>6</v>
      </c>
    </row>
    <row r="4090" spans="1:9" ht="12.75" hidden="1" outlineLevel="4">
      <c r="A4090" s="85" t="s">
        <v>1702</v>
      </c>
      <c r="B4090" s="88" t="s">
        <v>5097</v>
      </c>
      <c r="C4090" s="88" t="s">
        <v>5098</v>
      </c>
      <c r="D4090" s="89">
        <v>25000</v>
      </c>
      <c r="F4090" s="98">
        <f t="shared" si="63"/>
        <v>25</v>
      </c>
      <c r="I4090" s="98">
        <v>25</v>
      </c>
    </row>
    <row r="4091" spans="1:9" ht="12.75" hidden="1" outlineLevel="4">
      <c r="A4091" s="85" t="s">
        <v>1703</v>
      </c>
      <c r="B4091" s="88" t="s">
        <v>3284</v>
      </c>
      <c r="C4091" s="88" t="s">
        <v>3285</v>
      </c>
      <c r="D4091" s="89">
        <v>200</v>
      </c>
      <c r="F4091" s="98">
        <f t="shared" si="63"/>
        <v>0.2</v>
      </c>
      <c r="I4091" s="98">
        <v>0.2</v>
      </c>
    </row>
    <row r="4092" spans="1:9" ht="12.75" hidden="1" outlineLevel="4">
      <c r="A4092" s="85" t="s">
        <v>1704</v>
      </c>
      <c r="B4092" s="88" t="s">
        <v>3116</v>
      </c>
      <c r="C4092" s="88" t="s">
        <v>3117</v>
      </c>
      <c r="D4092" s="89">
        <v>26000</v>
      </c>
      <c r="F4092" s="98">
        <f t="shared" si="63"/>
        <v>26</v>
      </c>
      <c r="I4092" s="98">
        <v>26</v>
      </c>
    </row>
    <row r="4093" spans="1:9" ht="12.75" hidden="1" outlineLevel="4">
      <c r="A4093" s="85" t="s">
        <v>1705</v>
      </c>
      <c r="B4093" s="88" t="s">
        <v>2501</v>
      </c>
      <c r="C4093" s="88" t="s">
        <v>2502</v>
      </c>
      <c r="D4093" s="89">
        <v>4000</v>
      </c>
      <c r="F4093" s="98">
        <f t="shared" si="63"/>
        <v>4</v>
      </c>
      <c r="I4093" s="98">
        <v>4</v>
      </c>
    </row>
    <row r="4094" spans="1:9" ht="12.75" hidden="1" outlineLevel="4">
      <c r="A4094" s="85" t="s">
        <v>1706</v>
      </c>
      <c r="B4094" s="88" t="s">
        <v>2756</v>
      </c>
      <c r="C4094" s="88" t="s">
        <v>2757</v>
      </c>
      <c r="D4094" s="89">
        <v>200</v>
      </c>
      <c r="F4094" s="98">
        <f t="shared" si="63"/>
        <v>0.2</v>
      </c>
      <c r="I4094" s="98">
        <v>0.2</v>
      </c>
    </row>
    <row r="4095" spans="1:9" ht="12.75" hidden="1" outlineLevel="4">
      <c r="A4095" s="85" t="s">
        <v>1707</v>
      </c>
      <c r="B4095" s="88" t="s">
        <v>2779</v>
      </c>
      <c r="C4095" s="88" t="s">
        <v>2780</v>
      </c>
      <c r="D4095" s="89">
        <v>1200</v>
      </c>
      <c r="F4095" s="98">
        <f t="shared" si="63"/>
        <v>1.2</v>
      </c>
      <c r="I4095" s="98">
        <v>1.2</v>
      </c>
    </row>
    <row r="4096" spans="1:9" ht="12.75" hidden="1" outlineLevel="4">
      <c r="A4096" s="85" t="s">
        <v>1708</v>
      </c>
      <c r="B4096" s="88" t="s">
        <v>2428</v>
      </c>
      <c r="C4096" s="88" t="s">
        <v>2429</v>
      </c>
      <c r="D4096" s="89">
        <v>3000</v>
      </c>
      <c r="F4096" s="98">
        <f t="shared" si="63"/>
        <v>3</v>
      </c>
      <c r="I4096" s="98">
        <v>3</v>
      </c>
    </row>
    <row r="4097" spans="1:9" ht="12.75" hidden="1" outlineLevel="4">
      <c r="A4097" s="85" t="s">
        <v>1709</v>
      </c>
      <c r="B4097" s="88" t="s">
        <v>2584</v>
      </c>
      <c r="C4097" s="88" t="s">
        <v>2585</v>
      </c>
      <c r="D4097" s="89">
        <v>140</v>
      </c>
      <c r="F4097" s="98">
        <f t="shared" si="63"/>
        <v>0.14</v>
      </c>
      <c r="I4097" s="98">
        <v>0.14</v>
      </c>
    </row>
    <row r="4098" spans="1:9" ht="12.75" hidden="1" outlineLevel="4">
      <c r="A4098" s="85" t="s">
        <v>1710</v>
      </c>
      <c r="B4098" s="88" t="s">
        <v>2507</v>
      </c>
      <c r="C4098" s="88" t="s">
        <v>2508</v>
      </c>
      <c r="D4098" s="89">
        <v>4348</v>
      </c>
      <c r="F4098" s="98">
        <f t="shared" si="63"/>
        <v>4.348</v>
      </c>
      <c r="I4098" s="98">
        <v>4.348</v>
      </c>
    </row>
    <row r="4099" spans="1:9" ht="12.75" hidden="1" outlineLevel="4">
      <c r="A4099" s="85" t="s">
        <v>1711</v>
      </c>
      <c r="B4099" s="88" t="s">
        <v>2510</v>
      </c>
      <c r="C4099" s="88" t="s">
        <v>2511</v>
      </c>
      <c r="D4099" s="89">
        <v>8294</v>
      </c>
      <c r="F4099" s="98">
        <f t="shared" si="63"/>
        <v>8.294</v>
      </c>
      <c r="I4099" s="98">
        <v>8.294</v>
      </c>
    </row>
    <row r="4100" spans="1:9" ht="12.75" hidden="1" outlineLevel="4">
      <c r="A4100" s="85" t="s">
        <v>1712</v>
      </c>
      <c r="B4100" s="88" t="s">
        <v>2437</v>
      </c>
      <c r="C4100" s="88" t="s">
        <v>2438</v>
      </c>
      <c r="D4100" s="89">
        <v>8156</v>
      </c>
      <c r="F4100" s="98">
        <f t="shared" si="63"/>
        <v>8.156</v>
      </c>
      <c r="I4100" s="98">
        <v>8.156</v>
      </c>
    </row>
    <row r="4101" spans="1:9" ht="12.75" hidden="1" outlineLevel="4">
      <c r="A4101" s="85" t="s">
        <v>1713</v>
      </c>
      <c r="B4101" s="88" t="s">
        <v>2519</v>
      </c>
      <c r="C4101" s="88" t="s">
        <v>2520</v>
      </c>
      <c r="D4101" s="89">
        <v>154507</v>
      </c>
      <c r="F4101" s="98">
        <f t="shared" si="63"/>
        <v>154.507</v>
      </c>
      <c r="I4101" s="98">
        <v>154.507</v>
      </c>
    </row>
    <row r="4102" spans="1:9" ht="12.75" hidden="1" outlineLevel="4">
      <c r="A4102" s="85" t="s">
        <v>1714</v>
      </c>
      <c r="B4102" s="88" t="s">
        <v>2522</v>
      </c>
      <c r="C4102" s="88" t="s">
        <v>2523</v>
      </c>
      <c r="D4102" s="89">
        <v>1476</v>
      </c>
      <c r="F4102" s="98">
        <f aca="true" t="shared" si="64" ref="F4102:F4165">D4102/1000</f>
        <v>1.476</v>
      </c>
      <c r="I4102" s="98">
        <v>1.476</v>
      </c>
    </row>
    <row r="4103" spans="1:9" ht="12.75" hidden="1" outlineLevel="4">
      <c r="A4103" s="85" t="s">
        <v>1715</v>
      </c>
      <c r="B4103" s="88" t="s">
        <v>4696</v>
      </c>
      <c r="C4103" s="88" t="s">
        <v>4697</v>
      </c>
      <c r="D4103" s="89">
        <v>34689</v>
      </c>
      <c r="F4103" s="98">
        <f t="shared" si="64"/>
        <v>34.689</v>
      </c>
      <c r="I4103" s="98">
        <v>34.689</v>
      </c>
    </row>
    <row r="4104" spans="1:9" ht="12.75" hidden="1" outlineLevel="4">
      <c r="A4104" s="85" t="s">
        <v>1716</v>
      </c>
      <c r="B4104" s="88" t="s">
        <v>4699</v>
      </c>
      <c r="C4104" s="88" t="s">
        <v>4700</v>
      </c>
      <c r="D4104" s="89">
        <v>2917</v>
      </c>
      <c r="F4104" s="98">
        <f t="shared" si="64"/>
        <v>2.917</v>
      </c>
      <c r="I4104" s="98">
        <v>2.917</v>
      </c>
    </row>
    <row r="4105" spans="1:9" ht="12.75" hidden="1" outlineLevel="4">
      <c r="A4105" s="85" t="s">
        <v>1717</v>
      </c>
      <c r="B4105" s="88" t="s">
        <v>2562</v>
      </c>
      <c r="C4105" s="88" t="s">
        <v>2563</v>
      </c>
      <c r="D4105" s="89">
        <v>3448</v>
      </c>
      <c r="F4105" s="98">
        <f t="shared" si="64"/>
        <v>3.448</v>
      </c>
      <c r="I4105" s="98">
        <v>3.448</v>
      </c>
    </row>
    <row r="4106" spans="1:9" ht="12.75" hidden="1" outlineLevel="4">
      <c r="A4106" s="85" t="s">
        <v>1718</v>
      </c>
      <c r="B4106" s="88" t="s">
        <v>2477</v>
      </c>
      <c r="C4106" s="88" t="s">
        <v>2478</v>
      </c>
      <c r="D4106" s="89">
        <v>-1215022</v>
      </c>
      <c r="F4106" s="98">
        <f t="shared" si="64"/>
        <v>-1215.022</v>
      </c>
      <c r="I4106" s="98">
        <v>-1215.022</v>
      </c>
    </row>
    <row r="4107" spans="1:9" ht="12.75" hidden="1" outlineLevel="4">
      <c r="A4107" s="85" t="s">
        <v>1719</v>
      </c>
      <c r="B4107" s="88" t="s">
        <v>2480</v>
      </c>
      <c r="C4107" s="88" t="s">
        <v>2481</v>
      </c>
      <c r="D4107" s="89">
        <v>-273478</v>
      </c>
      <c r="F4107" s="98">
        <f t="shared" si="64"/>
        <v>-273.478</v>
      </c>
      <c r="I4107" s="98">
        <v>-273.478</v>
      </c>
    </row>
    <row r="4108" spans="1:9" ht="12.75" hidden="1" outlineLevel="4">
      <c r="A4108" s="85" t="s">
        <v>1720</v>
      </c>
      <c r="B4108" s="88" t="s">
        <v>2483</v>
      </c>
      <c r="C4108" s="88" t="s">
        <v>2484</v>
      </c>
      <c r="D4108" s="89">
        <v>821150</v>
      </c>
      <c r="F4108" s="98">
        <f t="shared" si="64"/>
        <v>821.15</v>
      </c>
      <c r="I4108" s="98">
        <v>821.15</v>
      </c>
    </row>
    <row r="4109" spans="1:9" ht="12.75" hidden="1" outlineLevel="4">
      <c r="A4109" s="85" t="s">
        <v>1721</v>
      </c>
      <c r="B4109" s="88" t="s">
        <v>777</v>
      </c>
      <c r="C4109" s="88" t="s">
        <v>778</v>
      </c>
      <c r="D4109" s="89">
        <v>45000</v>
      </c>
      <c r="F4109" s="98">
        <f t="shared" si="64"/>
        <v>45</v>
      </c>
      <c r="I4109" s="98">
        <v>45</v>
      </c>
    </row>
    <row r="4110" spans="1:9" ht="12.75" hidden="1" outlineLevel="4">
      <c r="A4110" s="85" t="s">
        <v>1722</v>
      </c>
      <c r="B4110" s="88" t="s">
        <v>2486</v>
      </c>
      <c r="C4110" s="88" t="s">
        <v>2487</v>
      </c>
      <c r="D4110" s="89">
        <v>155120</v>
      </c>
      <c r="F4110" s="98">
        <f t="shared" si="64"/>
        <v>155.12</v>
      </c>
      <c r="I4110" s="98">
        <v>155.12</v>
      </c>
    </row>
    <row r="4111" spans="1:9" ht="12.75" hidden="1" outlineLevel="4">
      <c r="A4111" s="85" t="s">
        <v>1723</v>
      </c>
      <c r="B4111" s="88" t="s">
        <v>1724</v>
      </c>
      <c r="C4111" s="88" t="s">
        <v>1725</v>
      </c>
      <c r="D4111" s="89">
        <v>2145</v>
      </c>
      <c r="F4111" s="98">
        <f t="shared" si="64"/>
        <v>2.145</v>
      </c>
      <c r="I4111" s="98">
        <v>2.145</v>
      </c>
    </row>
    <row r="4112" spans="1:9" ht="12.75" hidden="1" outlineLevel="4">
      <c r="A4112" s="85" t="s">
        <v>1726</v>
      </c>
      <c r="B4112" s="88" t="s">
        <v>2773</v>
      </c>
      <c r="C4112" s="88" t="s">
        <v>2774</v>
      </c>
      <c r="D4112" s="89">
        <v>14863</v>
      </c>
      <c r="F4112" s="98">
        <f t="shared" si="64"/>
        <v>14.863</v>
      </c>
      <c r="I4112" s="98">
        <v>14.863</v>
      </c>
    </row>
    <row r="4113" spans="1:9" ht="12.75" hidden="1" outlineLevel="4">
      <c r="A4113" s="85" t="s">
        <v>1727</v>
      </c>
      <c r="B4113" s="88" t="s">
        <v>2413</v>
      </c>
      <c r="C4113" s="88" t="s">
        <v>2414</v>
      </c>
      <c r="D4113" s="89">
        <v>-4566</v>
      </c>
      <c r="F4113" s="98">
        <f t="shared" si="64"/>
        <v>-4.566</v>
      </c>
      <c r="I4113" s="98">
        <v>-4.566</v>
      </c>
    </row>
    <row r="4114" spans="1:9" ht="12.75" hidden="1" outlineLevel="4">
      <c r="A4114" s="85" t="s">
        <v>1728</v>
      </c>
      <c r="B4114" s="88" t="s">
        <v>2416</v>
      </c>
      <c r="C4114" s="88" t="s">
        <v>2417</v>
      </c>
      <c r="D4114" s="89">
        <v>1500</v>
      </c>
      <c r="F4114" s="98">
        <f t="shared" si="64"/>
        <v>1.5</v>
      </c>
      <c r="I4114" s="98">
        <v>1.5</v>
      </c>
    </row>
    <row r="4115" spans="1:9" ht="12.75" hidden="1" outlineLevel="4">
      <c r="A4115" s="85" t="s">
        <v>1729</v>
      </c>
      <c r="B4115" s="88" t="s">
        <v>2575</v>
      </c>
      <c r="C4115" s="88" t="s">
        <v>2576</v>
      </c>
      <c r="D4115" s="89">
        <v>677</v>
      </c>
      <c r="F4115" s="98">
        <f t="shared" si="64"/>
        <v>0.677</v>
      </c>
      <c r="I4115" s="98">
        <v>0.677</v>
      </c>
    </row>
    <row r="4116" spans="1:9" ht="12.75" hidden="1" outlineLevel="4">
      <c r="A4116" s="85" t="s">
        <v>1730</v>
      </c>
      <c r="B4116" s="88" t="s">
        <v>2492</v>
      </c>
      <c r="C4116" s="88" t="s">
        <v>2493</v>
      </c>
      <c r="D4116" s="89">
        <v>1000</v>
      </c>
      <c r="F4116" s="98">
        <f t="shared" si="64"/>
        <v>1</v>
      </c>
      <c r="I4116" s="98">
        <v>1</v>
      </c>
    </row>
    <row r="4117" spans="1:9" ht="12.75" hidden="1" outlineLevel="4">
      <c r="A4117" s="85" t="s">
        <v>1731</v>
      </c>
      <c r="B4117" s="88" t="s">
        <v>517</v>
      </c>
      <c r="C4117" s="88" t="s">
        <v>518</v>
      </c>
      <c r="D4117" s="89">
        <v>500</v>
      </c>
      <c r="F4117" s="98">
        <f t="shared" si="64"/>
        <v>0.5</v>
      </c>
      <c r="I4117" s="98">
        <v>0.5</v>
      </c>
    </row>
    <row r="4118" spans="1:9" ht="12.75" hidden="1" outlineLevel="4">
      <c r="A4118" s="85" t="s">
        <v>1732</v>
      </c>
      <c r="B4118" s="88" t="s">
        <v>2396</v>
      </c>
      <c r="C4118" s="88" t="s">
        <v>2397</v>
      </c>
      <c r="D4118" s="89">
        <v>2364</v>
      </c>
      <c r="F4118" s="98">
        <f t="shared" si="64"/>
        <v>2.364</v>
      </c>
      <c r="I4118" s="98">
        <v>2.364</v>
      </c>
    </row>
    <row r="4119" spans="1:9" ht="12.75" hidden="1" outlineLevel="4">
      <c r="A4119" s="85" t="s">
        <v>1733</v>
      </c>
      <c r="B4119" s="88" t="s">
        <v>2422</v>
      </c>
      <c r="C4119" s="88" t="s">
        <v>2423</v>
      </c>
      <c r="D4119" s="89">
        <v>5000</v>
      </c>
      <c r="F4119" s="98">
        <f t="shared" si="64"/>
        <v>5</v>
      </c>
      <c r="I4119" s="98">
        <v>5</v>
      </c>
    </row>
    <row r="4120" spans="1:9" ht="12.75" hidden="1" outlineLevel="4">
      <c r="A4120" s="85" t="s">
        <v>1734</v>
      </c>
      <c r="B4120" s="88" t="s">
        <v>2534</v>
      </c>
      <c r="C4120" s="88" t="s">
        <v>2535</v>
      </c>
      <c r="D4120" s="89">
        <v>28000</v>
      </c>
      <c r="F4120" s="98">
        <f t="shared" si="64"/>
        <v>28</v>
      </c>
      <c r="I4120" s="98">
        <v>28</v>
      </c>
    </row>
    <row r="4121" spans="1:9" ht="12.75" hidden="1" outlineLevel="4">
      <c r="A4121" s="85" t="s">
        <v>1735</v>
      </c>
      <c r="B4121" s="88" t="s">
        <v>2504</v>
      </c>
      <c r="C4121" s="88" t="s">
        <v>2505</v>
      </c>
      <c r="D4121" s="89">
        <v>300</v>
      </c>
      <c r="F4121" s="98">
        <f t="shared" si="64"/>
        <v>0.3</v>
      </c>
      <c r="I4121" s="98">
        <v>0.3</v>
      </c>
    </row>
    <row r="4122" spans="1:9" ht="12.75" hidden="1" outlineLevel="4">
      <c r="A4122" s="85" t="s">
        <v>1736</v>
      </c>
      <c r="B4122" s="88" t="s">
        <v>2759</v>
      </c>
      <c r="C4122" s="88" t="s">
        <v>2760</v>
      </c>
      <c r="D4122" s="89">
        <v>6000</v>
      </c>
      <c r="F4122" s="98">
        <f t="shared" si="64"/>
        <v>6</v>
      </c>
      <c r="I4122" s="98">
        <v>6</v>
      </c>
    </row>
    <row r="4123" spans="1:9" ht="12.75" hidden="1" outlineLevel="4">
      <c r="A4123" s="85" t="s">
        <v>1737</v>
      </c>
      <c r="B4123" s="88" t="s">
        <v>2434</v>
      </c>
      <c r="C4123" s="88" t="s">
        <v>2435</v>
      </c>
      <c r="D4123" s="89">
        <v>9338</v>
      </c>
      <c r="F4123" s="98">
        <f t="shared" si="64"/>
        <v>9.338</v>
      </c>
      <c r="I4123" s="98">
        <v>9.338</v>
      </c>
    </row>
    <row r="4124" spans="1:9" ht="12.75" hidden="1" outlineLevel="4">
      <c r="A4124" s="85" t="s">
        <v>1738</v>
      </c>
      <c r="B4124" s="88" t="s">
        <v>2513</v>
      </c>
      <c r="C4124" s="88" t="s">
        <v>2514</v>
      </c>
      <c r="D4124" s="89">
        <v>11136</v>
      </c>
      <c r="F4124" s="98">
        <f t="shared" si="64"/>
        <v>11.136</v>
      </c>
      <c r="I4124" s="98">
        <v>11.136</v>
      </c>
    </row>
    <row r="4125" spans="1:9" ht="12.75" hidden="1" outlineLevel="4">
      <c r="A4125" s="85" t="s">
        <v>1739</v>
      </c>
      <c r="B4125" s="88" t="s">
        <v>2516</v>
      </c>
      <c r="C4125" s="88" t="s">
        <v>2517</v>
      </c>
      <c r="D4125" s="89">
        <v>3545</v>
      </c>
      <c r="F4125" s="98">
        <f t="shared" si="64"/>
        <v>3.545</v>
      </c>
      <c r="I4125" s="98">
        <v>3.545</v>
      </c>
    </row>
    <row r="4126" spans="1:9" ht="12.75" hidden="1" outlineLevel="4">
      <c r="A4126" s="85" t="s">
        <v>1740</v>
      </c>
      <c r="B4126" s="88" t="s">
        <v>2440</v>
      </c>
      <c r="C4126" s="88" t="s">
        <v>2441</v>
      </c>
      <c r="D4126" s="89">
        <v>13731</v>
      </c>
      <c r="F4126" s="98">
        <f t="shared" si="64"/>
        <v>13.731</v>
      </c>
      <c r="I4126" s="98">
        <v>13.731</v>
      </c>
    </row>
    <row r="4127" spans="1:9" ht="12.75" hidden="1" outlineLevel="4">
      <c r="A4127" s="85" t="s">
        <v>1741</v>
      </c>
      <c r="B4127" s="88" t="s">
        <v>2443</v>
      </c>
      <c r="C4127" s="88" t="s">
        <v>4691</v>
      </c>
      <c r="D4127" s="89">
        <v>16698</v>
      </c>
      <c r="F4127" s="98">
        <f t="shared" si="64"/>
        <v>16.698</v>
      </c>
      <c r="I4127" s="98">
        <v>16.698</v>
      </c>
    </row>
    <row r="4128" spans="1:9" ht="12.75" hidden="1" outlineLevel="4">
      <c r="A4128" s="85" t="s">
        <v>1742</v>
      </c>
      <c r="B4128" s="88" t="s">
        <v>4693</v>
      </c>
      <c r="C4128" s="88" t="s">
        <v>4694</v>
      </c>
      <c r="D4128" s="89">
        <v>16264</v>
      </c>
      <c r="F4128" s="98">
        <f t="shared" si="64"/>
        <v>16.264</v>
      </c>
      <c r="I4128" s="98">
        <v>16.264</v>
      </c>
    </row>
    <row r="4129" spans="1:9" ht="12.75" hidden="1" outlineLevel="4">
      <c r="A4129" s="85" t="s">
        <v>1743</v>
      </c>
      <c r="B4129" s="88" t="s">
        <v>2765</v>
      </c>
      <c r="C4129" s="88" t="s">
        <v>2766</v>
      </c>
      <c r="D4129" s="89">
        <v>58256</v>
      </c>
      <c r="F4129" s="98">
        <f t="shared" si="64"/>
        <v>58.256</v>
      </c>
      <c r="I4129" s="98">
        <v>58.256</v>
      </c>
    </row>
    <row r="4130" spans="1:9" ht="12.75" hidden="1" outlineLevel="4">
      <c r="A4130" s="85" t="s">
        <v>1744</v>
      </c>
      <c r="B4130" s="88" t="s">
        <v>2525</v>
      </c>
      <c r="C4130" s="88" t="s">
        <v>2526</v>
      </c>
      <c r="D4130" s="89">
        <v>2353</v>
      </c>
      <c r="F4130" s="98">
        <f t="shared" si="64"/>
        <v>2.353</v>
      </c>
      <c r="I4130" s="98">
        <v>2.353</v>
      </c>
    </row>
    <row r="4131" spans="1:9" ht="12.75" hidden="1" outlineLevel="4">
      <c r="A4131" s="85" t="s">
        <v>1745</v>
      </c>
      <c r="B4131" s="88" t="s">
        <v>4702</v>
      </c>
      <c r="C4131" s="88" t="s">
        <v>4703</v>
      </c>
      <c r="D4131" s="89">
        <v>3522</v>
      </c>
      <c r="F4131" s="98">
        <f t="shared" si="64"/>
        <v>3.522</v>
      </c>
      <c r="I4131" s="98">
        <v>3.522</v>
      </c>
    </row>
    <row r="4132" spans="1:9" ht="12.75" hidden="1" outlineLevel="4">
      <c r="A4132" s="85" t="s">
        <v>1746</v>
      </c>
      <c r="B4132" s="88" t="s">
        <v>1747</v>
      </c>
      <c r="C4132" s="88" t="s">
        <v>1748</v>
      </c>
      <c r="D4132" s="89">
        <v>-9000</v>
      </c>
      <c r="F4132" s="98">
        <f t="shared" si="64"/>
        <v>-9</v>
      </c>
      <c r="I4132" s="98">
        <v>-9</v>
      </c>
    </row>
    <row r="4133" spans="1:9" ht="12.75" hidden="1" outlineLevel="3" collapsed="1">
      <c r="A4133" s="85" t="s">
        <v>2398</v>
      </c>
      <c r="B4133" s="90" t="s">
        <v>1749</v>
      </c>
      <c r="C4133" s="90" t="s">
        <v>2141</v>
      </c>
      <c r="D4133" s="91">
        <v>80287</v>
      </c>
      <c r="F4133" s="98">
        <f t="shared" si="64"/>
        <v>80.287</v>
      </c>
      <c r="I4133" s="98">
        <v>80.287</v>
      </c>
    </row>
    <row r="4134" spans="1:9" ht="12.75" outlineLevel="2" collapsed="1">
      <c r="A4134" s="85" t="s">
        <v>2401</v>
      </c>
      <c r="B4134" s="90" t="s">
        <v>1750</v>
      </c>
      <c r="C4134" s="90" t="s">
        <v>2141</v>
      </c>
      <c r="D4134" s="91">
        <v>80287</v>
      </c>
      <c r="F4134" s="98">
        <f t="shared" si="64"/>
        <v>80.287</v>
      </c>
      <c r="I4134" s="98">
        <v>80.287</v>
      </c>
    </row>
    <row r="4135" spans="1:9" ht="12.75" hidden="1" outlineLevel="4">
      <c r="A4135" s="85" t="s">
        <v>1751</v>
      </c>
      <c r="B4135" s="88" t="s">
        <v>2534</v>
      </c>
      <c r="C4135" s="88" t="s">
        <v>2535</v>
      </c>
      <c r="D4135" s="89">
        <v>-5000</v>
      </c>
      <c r="F4135" s="98">
        <f t="shared" si="64"/>
        <v>-5</v>
      </c>
      <c r="I4135" s="98">
        <v>-5</v>
      </c>
    </row>
    <row r="4136" spans="1:9" ht="12.75" hidden="1" outlineLevel="4">
      <c r="A4136" s="85" t="s">
        <v>1752</v>
      </c>
      <c r="B4136" s="88" t="s">
        <v>2431</v>
      </c>
      <c r="C4136" s="88" t="s">
        <v>2432</v>
      </c>
      <c r="D4136" s="89">
        <v>537</v>
      </c>
      <c r="F4136" s="98">
        <f t="shared" si="64"/>
        <v>0.537</v>
      </c>
      <c r="I4136" s="98">
        <v>0.537</v>
      </c>
    </row>
    <row r="4137" spans="1:9" ht="12.75" hidden="1" outlineLevel="4">
      <c r="A4137" s="85" t="s">
        <v>1753</v>
      </c>
      <c r="B4137" s="88" t="s">
        <v>2562</v>
      </c>
      <c r="C4137" s="88" t="s">
        <v>2563</v>
      </c>
      <c r="D4137" s="89">
        <v>881</v>
      </c>
      <c r="F4137" s="98">
        <f t="shared" si="64"/>
        <v>0.881</v>
      </c>
      <c r="I4137" s="98">
        <v>0.881</v>
      </c>
    </row>
    <row r="4138" spans="1:9" ht="12.75" hidden="1" outlineLevel="4">
      <c r="A4138" s="85" t="s">
        <v>1754</v>
      </c>
      <c r="B4138" s="88" t="s">
        <v>4702</v>
      </c>
      <c r="C4138" s="88" t="s">
        <v>4703</v>
      </c>
      <c r="D4138" s="89">
        <v>148</v>
      </c>
      <c r="F4138" s="98">
        <f t="shared" si="64"/>
        <v>0.148</v>
      </c>
      <c r="I4138" s="98">
        <v>0.148</v>
      </c>
    </row>
    <row r="4139" spans="1:9" ht="12.75" hidden="1" outlineLevel="4">
      <c r="A4139" s="85" t="s">
        <v>1755</v>
      </c>
      <c r="B4139" s="88" t="s">
        <v>5097</v>
      </c>
      <c r="C4139" s="88" t="s">
        <v>5098</v>
      </c>
      <c r="D4139" s="89">
        <v>149264</v>
      </c>
      <c r="F4139" s="98">
        <f t="shared" si="64"/>
        <v>149.264</v>
      </c>
      <c r="I4139" s="98">
        <v>149.264</v>
      </c>
    </row>
    <row r="4140" spans="1:9" ht="12.75" hidden="1" outlineLevel="4">
      <c r="A4140" s="85" t="s">
        <v>1756</v>
      </c>
      <c r="B4140" s="88" t="s">
        <v>4693</v>
      </c>
      <c r="C4140" s="88" t="s">
        <v>4694</v>
      </c>
      <c r="D4140" s="89">
        <v>7585</v>
      </c>
      <c r="F4140" s="98">
        <f t="shared" si="64"/>
        <v>7.585</v>
      </c>
      <c r="I4140" s="98">
        <v>7.585</v>
      </c>
    </row>
    <row r="4141" spans="1:9" ht="12.75" hidden="1" outlineLevel="4">
      <c r="A4141" s="85" t="s">
        <v>1757</v>
      </c>
      <c r="B4141" s="88" t="s">
        <v>2525</v>
      </c>
      <c r="C4141" s="88" t="s">
        <v>2526</v>
      </c>
      <c r="D4141" s="89">
        <v>7482</v>
      </c>
      <c r="F4141" s="98">
        <f t="shared" si="64"/>
        <v>7.482</v>
      </c>
      <c r="I4141" s="98">
        <v>7.482</v>
      </c>
    </row>
    <row r="4142" spans="1:9" ht="12.75" hidden="1" outlineLevel="4">
      <c r="A4142" s="85" t="s">
        <v>1758</v>
      </c>
      <c r="B4142" s="88" t="s">
        <v>2477</v>
      </c>
      <c r="C4142" s="88" t="s">
        <v>2478</v>
      </c>
      <c r="D4142" s="89">
        <v>-155346</v>
      </c>
      <c r="F4142" s="98">
        <f t="shared" si="64"/>
        <v>-155.346</v>
      </c>
      <c r="I4142" s="98">
        <v>-155.346</v>
      </c>
    </row>
    <row r="4143" spans="1:9" ht="12.75" hidden="1" outlineLevel="4">
      <c r="A4143" s="85" t="s">
        <v>1759</v>
      </c>
      <c r="B4143" s="88" t="s">
        <v>2480</v>
      </c>
      <c r="C4143" s="88" t="s">
        <v>2481</v>
      </c>
      <c r="D4143" s="89">
        <v>-5548</v>
      </c>
      <c r="F4143" s="98">
        <f t="shared" si="64"/>
        <v>-5.548</v>
      </c>
      <c r="I4143" s="98">
        <v>-5.548</v>
      </c>
    </row>
    <row r="4144" spans="1:9" ht="12.75" hidden="1" outlineLevel="3" collapsed="1">
      <c r="A4144" s="85" t="s">
        <v>2398</v>
      </c>
      <c r="B4144" s="90" t="s">
        <v>1760</v>
      </c>
      <c r="C4144" s="90" t="s">
        <v>2143</v>
      </c>
      <c r="D4144" s="91">
        <v>3</v>
      </c>
      <c r="F4144" s="98">
        <f t="shared" si="64"/>
        <v>0.003</v>
      </c>
      <c r="I4144" s="98">
        <v>0.003</v>
      </c>
    </row>
    <row r="4145" spans="1:9" ht="12.75" outlineLevel="2" collapsed="1">
      <c r="A4145" s="85" t="s">
        <v>2401</v>
      </c>
      <c r="B4145" s="90" t="s">
        <v>1761</v>
      </c>
      <c r="C4145" s="90" t="s">
        <v>2143</v>
      </c>
      <c r="D4145" s="91">
        <v>3</v>
      </c>
      <c r="F4145" s="98">
        <f t="shared" si="64"/>
        <v>0.003</v>
      </c>
      <c r="I4145" s="98">
        <v>0.003</v>
      </c>
    </row>
    <row r="4146" spans="1:9" ht="12.75" hidden="1" outlineLevel="4">
      <c r="A4146" s="85" t="s">
        <v>1762</v>
      </c>
      <c r="B4146" s="88" t="s">
        <v>2522</v>
      </c>
      <c r="C4146" s="88" t="s">
        <v>2523</v>
      </c>
      <c r="D4146" s="89">
        <v>16</v>
      </c>
      <c r="F4146" s="98">
        <f t="shared" si="64"/>
        <v>0.016</v>
      </c>
      <c r="I4146" s="98">
        <v>0.016</v>
      </c>
    </row>
    <row r="4147" spans="1:9" ht="12.75" hidden="1" outlineLevel="4">
      <c r="A4147" s="85" t="s">
        <v>1763</v>
      </c>
      <c r="B4147" s="88" t="s">
        <v>1764</v>
      </c>
      <c r="C4147" s="88" t="s">
        <v>1765</v>
      </c>
      <c r="D4147" s="89">
        <v>25</v>
      </c>
      <c r="F4147" s="98">
        <f t="shared" si="64"/>
        <v>0.025</v>
      </c>
      <c r="I4147" s="98">
        <v>0.025</v>
      </c>
    </row>
    <row r="4148" spans="1:9" ht="12.75" hidden="1" outlineLevel="4">
      <c r="A4148" s="85" t="s">
        <v>1766</v>
      </c>
      <c r="B4148" s="88" t="s">
        <v>4693</v>
      </c>
      <c r="C4148" s="88" t="s">
        <v>4694</v>
      </c>
      <c r="D4148" s="89">
        <v>6533</v>
      </c>
      <c r="F4148" s="98">
        <f t="shared" si="64"/>
        <v>6.533</v>
      </c>
      <c r="I4148" s="98">
        <v>6.533</v>
      </c>
    </row>
    <row r="4149" spans="1:9" ht="12.75" hidden="1" outlineLevel="3" collapsed="1">
      <c r="A4149" s="85" t="s">
        <v>2398</v>
      </c>
      <c r="B4149" s="90" t="s">
        <v>1767</v>
      </c>
      <c r="C4149" s="90" t="s">
        <v>1768</v>
      </c>
      <c r="D4149" s="91">
        <v>6574</v>
      </c>
      <c r="F4149" s="98">
        <f t="shared" si="64"/>
        <v>6.574</v>
      </c>
      <c r="I4149" s="98">
        <v>6.574</v>
      </c>
    </row>
    <row r="4150" spans="1:9" ht="12.75" outlineLevel="2" collapsed="1">
      <c r="A4150" s="85" t="s">
        <v>2401</v>
      </c>
      <c r="B4150" s="90" t="s">
        <v>1769</v>
      </c>
      <c r="C4150" s="90" t="s">
        <v>1770</v>
      </c>
      <c r="D4150" s="91">
        <v>6574</v>
      </c>
      <c r="F4150" s="98">
        <f t="shared" si="64"/>
        <v>6.574</v>
      </c>
      <c r="I4150" s="98">
        <v>6.574</v>
      </c>
    </row>
    <row r="4151" spans="1:9" ht="12.75" hidden="1" outlineLevel="4">
      <c r="A4151" s="85" t="s">
        <v>1771</v>
      </c>
      <c r="B4151" s="88" t="s">
        <v>2534</v>
      </c>
      <c r="C4151" s="88" t="s">
        <v>2535</v>
      </c>
      <c r="D4151" s="89">
        <v>34000</v>
      </c>
      <c r="F4151" s="98">
        <f t="shared" si="64"/>
        <v>34</v>
      </c>
      <c r="I4151" s="98">
        <v>34</v>
      </c>
    </row>
    <row r="4152" spans="1:9" ht="12.75" hidden="1" outlineLevel="4">
      <c r="A4152" s="85" t="s">
        <v>5363</v>
      </c>
      <c r="B4152" s="88" t="s">
        <v>4693</v>
      </c>
      <c r="C4152" s="88" t="s">
        <v>4694</v>
      </c>
      <c r="D4152" s="89">
        <v>2143</v>
      </c>
      <c r="F4152" s="98">
        <f t="shared" si="64"/>
        <v>2.143</v>
      </c>
      <c r="I4152" s="98">
        <v>2.143</v>
      </c>
    </row>
    <row r="4153" spans="1:9" ht="12.75" hidden="1" outlineLevel="4">
      <c r="A4153" s="85" t="s">
        <v>5364</v>
      </c>
      <c r="B4153" s="88" t="s">
        <v>2525</v>
      </c>
      <c r="C4153" s="88" t="s">
        <v>2526</v>
      </c>
      <c r="D4153" s="89">
        <v>9805</v>
      </c>
      <c r="F4153" s="98">
        <f t="shared" si="64"/>
        <v>9.805</v>
      </c>
      <c r="I4153" s="98">
        <v>9.805</v>
      </c>
    </row>
    <row r="4154" spans="1:9" ht="12.75" hidden="1" outlineLevel="3" collapsed="1">
      <c r="A4154" s="85" t="s">
        <v>2398</v>
      </c>
      <c r="B4154" s="90" t="s">
        <v>5365</v>
      </c>
      <c r="C4154" s="90" t="s">
        <v>5366</v>
      </c>
      <c r="D4154" s="91">
        <v>45948</v>
      </c>
      <c r="F4154" s="98">
        <f t="shared" si="64"/>
        <v>45.948</v>
      </c>
      <c r="I4154" s="98">
        <v>45.948</v>
      </c>
    </row>
    <row r="4155" spans="1:9" ht="12.75" hidden="1" outlineLevel="4">
      <c r="A4155" s="85" t="s">
        <v>5367</v>
      </c>
      <c r="B4155" s="88" t="s">
        <v>2431</v>
      </c>
      <c r="C4155" s="88" t="s">
        <v>2432</v>
      </c>
      <c r="D4155" s="89">
        <v>450</v>
      </c>
      <c r="F4155" s="98">
        <f t="shared" si="64"/>
        <v>0.45</v>
      </c>
      <c r="I4155" s="98">
        <v>0.45</v>
      </c>
    </row>
    <row r="4156" spans="1:9" ht="12.75" hidden="1" outlineLevel="4">
      <c r="A4156" s="85" t="s">
        <v>5368</v>
      </c>
      <c r="B4156" s="88" t="s">
        <v>4693</v>
      </c>
      <c r="C4156" s="88" t="s">
        <v>4694</v>
      </c>
      <c r="D4156" s="89">
        <v>229</v>
      </c>
      <c r="F4156" s="98">
        <f t="shared" si="64"/>
        <v>0.229</v>
      </c>
      <c r="I4156" s="98">
        <v>0.229</v>
      </c>
    </row>
    <row r="4157" spans="1:9" ht="12.75" hidden="1" outlineLevel="3" collapsed="1">
      <c r="A4157" s="85" t="s">
        <v>2398</v>
      </c>
      <c r="B4157" s="90" t="s">
        <v>5369</v>
      </c>
      <c r="C4157" s="90" t="s">
        <v>5370</v>
      </c>
      <c r="D4157" s="91">
        <v>679</v>
      </c>
      <c r="F4157" s="98">
        <f t="shared" si="64"/>
        <v>0.679</v>
      </c>
      <c r="I4157" s="98">
        <v>0.679</v>
      </c>
    </row>
    <row r="4158" spans="1:9" ht="12.75" hidden="1" outlineLevel="4">
      <c r="A4158" s="85" t="s">
        <v>5371</v>
      </c>
      <c r="B4158" s="88" t="s">
        <v>5372</v>
      </c>
      <c r="C4158" s="88" t="s">
        <v>5373</v>
      </c>
      <c r="D4158" s="89">
        <v>66000</v>
      </c>
      <c r="F4158" s="98">
        <f t="shared" si="64"/>
        <v>66</v>
      </c>
      <c r="I4158" s="98">
        <v>66</v>
      </c>
    </row>
    <row r="4159" spans="1:9" ht="12.75" hidden="1" outlineLevel="3" collapsed="1">
      <c r="A4159" s="85" t="s">
        <v>2398</v>
      </c>
      <c r="B4159" s="90" t="s">
        <v>5374</v>
      </c>
      <c r="C4159" s="90" t="s">
        <v>5375</v>
      </c>
      <c r="D4159" s="91">
        <v>66000</v>
      </c>
      <c r="F4159" s="98">
        <f t="shared" si="64"/>
        <v>66</v>
      </c>
      <c r="I4159" s="98">
        <v>66</v>
      </c>
    </row>
    <row r="4160" spans="1:9" ht="12.75" hidden="1" outlineLevel="4">
      <c r="A4160" s="85" t="s">
        <v>5376</v>
      </c>
      <c r="B4160" s="88" t="s">
        <v>2534</v>
      </c>
      <c r="C4160" s="88" t="s">
        <v>2535</v>
      </c>
      <c r="D4160" s="89">
        <v>252800</v>
      </c>
      <c r="F4160" s="98">
        <f t="shared" si="64"/>
        <v>252.8</v>
      </c>
      <c r="I4160" s="98">
        <v>252.8</v>
      </c>
    </row>
    <row r="4161" spans="1:9" ht="12.75" hidden="1" outlineLevel="4">
      <c r="A4161" s="85" t="s">
        <v>5377</v>
      </c>
      <c r="B4161" s="88" t="s">
        <v>2477</v>
      </c>
      <c r="C4161" s="88" t="s">
        <v>2478</v>
      </c>
      <c r="D4161" s="89">
        <v>-257108</v>
      </c>
      <c r="F4161" s="98">
        <f t="shared" si="64"/>
        <v>-257.108</v>
      </c>
      <c r="I4161" s="98">
        <v>-257.108</v>
      </c>
    </row>
    <row r="4162" spans="1:9" ht="12.75" hidden="1" outlineLevel="4">
      <c r="A4162" s="85" t="s">
        <v>5378</v>
      </c>
      <c r="B4162" s="88" t="s">
        <v>4693</v>
      </c>
      <c r="C4162" s="88" t="s">
        <v>4694</v>
      </c>
      <c r="D4162" s="89">
        <v>4308</v>
      </c>
      <c r="F4162" s="98">
        <f t="shared" si="64"/>
        <v>4.308</v>
      </c>
      <c r="I4162" s="98">
        <v>4.308</v>
      </c>
    </row>
    <row r="4163" spans="1:9" ht="12.75" hidden="1" outlineLevel="3" collapsed="1">
      <c r="A4163" s="85" t="s">
        <v>2398</v>
      </c>
      <c r="B4163" s="90" t="s">
        <v>5379</v>
      </c>
      <c r="C4163" s="90" t="s">
        <v>5380</v>
      </c>
      <c r="D4163" s="91">
        <v>0</v>
      </c>
      <c r="F4163" s="98">
        <f t="shared" si="64"/>
        <v>0</v>
      </c>
      <c r="I4163" s="98">
        <v>0</v>
      </c>
    </row>
    <row r="4164" spans="1:9" ht="12.75" hidden="1" outlineLevel="4">
      <c r="A4164" s="85" t="s">
        <v>5381</v>
      </c>
      <c r="B4164" s="88" t="s">
        <v>3116</v>
      </c>
      <c r="C4164" s="88" t="s">
        <v>3117</v>
      </c>
      <c r="D4164" s="89">
        <v>60000</v>
      </c>
      <c r="F4164" s="98">
        <f t="shared" si="64"/>
        <v>60</v>
      </c>
      <c r="I4164" s="98">
        <v>60</v>
      </c>
    </row>
    <row r="4165" spans="1:9" ht="12.75" hidden="1" outlineLevel="4">
      <c r="A4165" s="85" t="s">
        <v>5382</v>
      </c>
      <c r="B4165" s="88" t="s">
        <v>4693</v>
      </c>
      <c r="C4165" s="88" t="s">
        <v>4694</v>
      </c>
      <c r="D4165" s="89">
        <v>16392</v>
      </c>
      <c r="F4165" s="98">
        <f t="shared" si="64"/>
        <v>16.392</v>
      </c>
      <c r="I4165" s="98">
        <v>16.392</v>
      </c>
    </row>
    <row r="4166" spans="1:9" ht="12.75" hidden="1" outlineLevel="4">
      <c r="A4166" s="85" t="s">
        <v>5383</v>
      </c>
      <c r="B4166" s="88" t="s">
        <v>2599</v>
      </c>
      <c r="C4166" s="88" t="s">
        <v>2594</v>
      </c>
      <c r="D4166" s="89">
        <v>-10000</v>
      </c>
      <c r="F4166" s="98">
        <f aca="true" t="shared" si="65" ref="F4166:F4229">D4166/1000</f>
        <v>-10</v>
      </c>
      <c r="I4166" s="98">
        <v>-10</v>
      </c>
    </row>
    <row r="4167" spans="1:9" ht="12.75" hidden="1" outlineLevel="4">
      <c r="A4167" s="85" t="s">
        <v>5384</v>
      </c>
      <c r="B4167" s="88" t="s">
        <v>2477</v>
      </c>
      <c r="C4167" s="88" t="s">
        <v>2478</v>
      </c>
      <c r="D4167" s="89">
        <v>-66392</v>
      </c>
      <c r="F4167" s="98">
        <f t="shared" si="65"/>
        <v>-66.392</v>
      </c>
      <c r="I4167" s="98">
        <v>-66.392</v>
      </c>
    </row>
    <row r="4168" spans="1:9" ht="12.75" hidden="1" outlineLevel="3" collapsed="1">
      <c r="A4168" s="85" t="s">
        <v>2398</v>
      </c>
      <c r="B4168" s="90" t="s">
        <v>5385</v>
      </c>
      <c r="C4168" s="90" t="s">
        <v>5386</v>
      </c>
      <c r="D4168" s="91">
        <v>0</v>
      </c>
      <c r="F4168" s="98">
        <f t="shared" si="65"/>
        <v>0</v>
      </c>
      <c r="I4168" s="98">
        <v>0</v>
      </c>
    </row>
    <row r="4169" spans="1:9" ht="12.75" hidden="1" outlineLevel="4">
      <c r="A4169" s="85" t="s">
        <v>5387</v>
      </c>
      <c r="B4169" s="88" t="s">
        <v>4693</v>
      </c>
      <c r="C4169" s="88" t="s">
        <v>4694</v>
      </c>
      <c r="D4169" s="89">
        <v>107</v>
      </c>
      <c r="F4169" s="98">
        <f t="shared" si="65"/>
        <v>0.107</v>
      </c>
      <c r="I4169" s="98">
        <v>0.107</v>
      </c>
    </row>
    <row r="4170" spans="1:9" ht="12.75" hidden="1" outlineLevel="4">
      <c r="A4170" s="85" t="s">
        <v>5388</v>
      </c>
      <c r="B4170" s="88" t="s">
        <v>2717</v>
      </c>
      <c r="C4170" s="88" t="s">
        <v>2718</v>
      </c>
      <c r="D4170" s="89">
        <v>-100</v>
      </c>
      <c r="F4170" s="98">
        <f t="shared" si="65"/>
        <v>-0.1</v>
      </c>
      <c r="I4170" s="98">
        <v>-0.1</v>
      </c>
    </row>
    <row r="4171" spans="1:9" ht="12.75" hidden="1" outlineLevel="4">
      <c r="A4171" s="85" t="s">
        <v>5389</v>
      </c>
      <c r="B4171" s="88" t="s">
        <v>1550</v>
      </c>
      <c r="C4171" s="88" t="s">
        <v>1551</v>
      </c>
      <c r="D4171" s="89">
        <v>-100</v>
      </c>
      <c r="F4171" s="98">
        <f t="shared" si="65"/>
        <v>-0.1</v>
      </c>
      <c r="I4171" s="98">
        <v>-0.1</v>
      </c>
    </row>
    <row r="4172" spans="1:9" ht="12.75" hidden="1" outlineLevel="4">
      <c r="A4172" s="85" t="s">
        <v>1805</v>
      </c>
      <c r="B4172" s="88" t="s">
        <v>1806</v>
      </c>
      <c r="C4172" s="88" t="s">
        <v>1807</v>
      </c>
      <c r="D4172" s="89">
        <v>-161</v>
      </c>
      <c r="F4172" s="98">
        <f t="shared" si="65"/>
        <v>-0.161</v>
      </c>
      <c r="I4172" s="98">
        <v>-0.161</v>
      </c>
    </row>
    <row r="4173" spans="1:9" ht="12.75" hidden="1" outlineLevel="3" collapsed="1">
      <c r="A4173" s="85" t="s">
        <v>2398</v>
      </c>
      <c r="B4173" s="90" t="s">
        <v>1808</v>
      </c>
      <c r="C4173" s="90" t="s">
        <v>1809</v>
      </c>
      <c r="D4173" s="91">
        <v>-254</v>
      </c>
      <c r="F4173" s="98">
        <f t="shared" si="65"/>
        <v>-0.254</v>
      </c>
      <c r="I4173" s="98">
        <v>-0.254</v>
      </c>
    </row>
    <row r="4174" spans="1:9" ht="12.75" hidden="1" outlineLevel="4">
      <c r="A4174" s="85" t="s">
        <v>1810</v>
      </c>
      <c r="B4174" s="88" t="s">
        <v>4693</v>
      </c>
      <c r="C4174" s="88" t="s">
        <v>4694</v>
      </c>
      <c r="D4174" s="89">
        <v>893</v>
      </c>
      <c r="F4174" s="98">
        <f t="shared" si="65"/>
        <v>0.893</v>
      </c>
      <c r="I4174" s="98">
        <v>0.893</v>
      </c>
    </row>
    <row r="4175" spans="1:9" ht="12.75" hidden="1" outlineLevel="4">
      <c r="A4175" s="85" t="s">
        <v>1811</v>
      </c>
      <c r="B4175" s="88" t="s">
        <v>41</v>
      </c>
      <c r="C4175" s="88" t="s">
        <v>42</v>
      </c>
      <c r="D4175" s="89">
        <v>-2500</v>
      </c>
      <c r="F4175" s="98">
        <f t="shared" si="65"/>
        <v>-2.5</v>
      </c>
      <c r="I4175" s="98">
        <v>-2.5</v>
      </c>
    </row>
    <row r="4176" spans="1:9" ht="12.75" hidden="1" outlineLevel="3" collapsed="1">
      <c r="A4176" s="85" t="s">
        <v>2398</v>
      </c>
      <c r="B4176" s="90" t="s">
        <v>1812</v>
      </c>
      <c r="C4176" s="90" t="s">
        <v>1813</v>
      </c>
      <c r="D4176" s="91">
        <v>-1607</v>
      </c>
      <c r="F4176" s="98">
        <f t="shared" si="65"/>
        <v>-1.607</v>
      </c>
      <c r="I4176" s="98">
        <v>-1.607</v>
      </c>
    </row>
    <row r="4177" spans="1:9" ht="12.75" outlineLevel="2" collapsed="1">
      <c r="A4177" s="85" t="s">
        <v>2401</v>
      </c>
      <c r="B4177" s="90" t="s">
        <v>1814</v>
      </c>
      <c r="C4177" s="90" t="s">
        <v>2140</v>
      </c>
      <c r="D4177" s="91">
        <v>110766</v>
      </c>
      <c r="F4177" s="98">
        <f t="shared" si="65"/>
        <v>110.766</v>
      </c>
      <c r="I4177" s="98">
        <v>110.766</v>
      </c>
    </row>
    <row r="4178" spans="1:9" ht="12.75" hidden="1" outlineLevel="4">
      <c r="A4178" s="85" t="s">
        <v>1815</v>
      </c>
      <c r="B4178" s="88" t="s">
        <v>2483</v>
      </c>
      <c r="C4178" s="88" t="s">
        <v>2484</v>
      </c>
      <c r="D4178" s="89">
        <v>173564</v>
      </c>
      <c r="F4178" s="98">
        <f t="shared" si="65"/>
        <v>173.564</v>
      </c>
      <c r="I4178" s="98">
        <v>173.564</v>
      </c>
    </row>
    <row r="4179" spans="1:9" ht="12.75" hidden="1" outlineLevel="4">
      <c r="A4179" s="85" t="s">
        <v>1816</v>
      </c>
      <c r="B4179" s="88" t="s">
        <v>2486</v>
      </c>
      <c r="C4179" s="88" t="s">
        <v>2487</v>
      </c>
      <c r="D4179" s="89">
        <v>29906</v>
      </c>
      <c r="F4179" s="98">
        <f t="shared" si="65"/>
        <v>29.906</v>
      </c>
      <c r="I4179" s="98">
        <v>29.906</v>
      </c>
    </row>
    <row r="4180" spans="1:9" ht="12.75" hidden="1" outlineLevel="4">
      <c r="A4180" s="85" t="s">
        <v>1817</v>
      </c>
      <c r="B4180" s="88" t="s">
        <v>2407</v>
      </c>
      <c r="C4180" s="88" t="s">
        <v>2408</v>
      </c>
      <c r="D4180" s="89">
        <v>-550</v>
      </c>
      <c r="F4180" s="98">
        <f t="shared" si="65"/>
        <v>-0.55</v>
      </c>
      <c r="I4180" s="98">
        <v>-0.55</v>
      </c>
    </row>
    <row r="4181" spans="1:9" ht="12.75" hidden="1" outlineLevel="4">
      <c r="A4181" s="85" t="s">
        <v>1818</v>
      </c>
      <c r="B4181" s="88" t="s">
        <v>2410</v>
      </c>
      <c r="C4181" s="88" t="s">
        <v>2411</v>
      </c>
      <c r="D4181" s="89">
        <v>410</v>
      </c>
      <c r="F4181" s="98">
        <f t="shared" si="65"/>
        <v>0.41</v>
      </c>
      <c r="I4181" s="98">
        <v>0.41</v>
      </c>
    </row>
    <row r="4182" spans="1:9" ht="12.75" hidden="1" outlineLevel="4">
      <c r="A4182" s="85" t="s">
        <v>1819</v>
      </c>
      <c r="B4182" s="88" t="s">
        <v>2413</v>
      </c>
      <c r="C4182" s="88" t="s">
        <v>2414</v>
      </c>
      <c r="D4182" s="89">
        <v>-729</v>
      </c>
      <c r="F4182" s="98">
        <f t="shared" si="65"/>
        <v>-0.729</v>
      </c>
      <c r="I4182" s="98">
        <v>-0.729</v>
      </c>
    </row>
    <row r="4183" spans="1:9" ht="12.75" hidden="1" outlineLevel="4">
      <c r="A4183" s="85" t="s">
        <v>1820</v>
      </c>
      <c r="B4183" s="88" t="s">
        <v>2416</v>
      </c>
      <c r="C4183" s="88" t="s">
        <v>2417</v>
      </c>
      <c r="D4183" s="89">
        <v>400</v>
      </c>
      <c r="F4183" s="98">
        <f t="shared" si="65"/>
        <v>0.4</v>
      </c>
      <c r="I4183" s="98">
        <v>0.4</v>
      </c>
    </row>
    <row r="4184" spans="1:9" ht="12.75" hidden="1" outlineLevel="4">
      <c r="A4184" s="85" t="s">
        <v>1821</v>
      </c>
      <c r="B4184" s="88" t="s">
        <v>2534</v>
      </c>
      <c r="C4184" s="88" t="s">
        <v>2535</v>
      </c>
      <c r="D4184" s="89">
        <v>1500</v>
      </c>
      <c r="F4184" s="98">
        <f t="shared" si="65"/>
        <v>1.5</v>
      </c>
      <c r="I4184" s="98">
        <v>1.5</v>
      </c>
    </row>
    <row r="4185" spans="1:9" ht="12.75" hidden="1" outlineLevel="4">
      <c r="A4185" s="85" t="s">
        <v>1822</v>
      </c>
      <c r="B4185" s="88" t="s">
        <v>2756</v>
      </c>
      <c r="C4185" s="88" t="s">
        <v>2757</v>
      </c>
      <c r="D4185" s="89">
        <v>200</v>
      </c>
      <c r="F4185" s="98">
        <f t="shared" si="65"/>
        <v>0.2</v>
      </c>
      <c r="I4185" s="98">
        <v>0.2</v>
      </c>
    </row>
    <row r="4186" spans="1:9" ht="12.75" hidden="1" outlineLevel="4">
      <c r="A4186" s="85" t="s">
        <v>1823</v>
      </c>
      <c r="B4186" s="88" t="s">
        <v>2507</v>
      </c>
      <c r="C4186" s="88" t="s">
        <v>2508</v>
      </c>
      <c r="D4186" s="89">
        <v>1512</v>
      </c>
      <c r="F4186" s="98">
        <f t="shared" si="65"/>
        <v>1.512</v>
      </c>
      <c r="I4186" s="98">
        <v>1.512</v>
      </c>
    </row>
    <row r="4187" spans="1:9" ht="12.75" hidden="1" outlineLevel="4">
      <c r="A4187" s="85" t="s">
        <v>1824</v>
      </c>
      <c r="B4187" s="88" t="s">
        <v>2513</v>
      </c>
      <c r="C4187" s="88" t="s">
        <v>2514</v>
      </c>
      <c r="D4187" s="89">
        <v>3625</v>
      </c>
      <c r="F4187" s="98">
        <f t="shared" si="65"/>
        <v>3.625</v>
      </c>
      <c r="I4187" s="98">
        <v>3.625</v>
      </c>
    </row>
    <row r="4188" spans="1:9" ht="12.75" hidden="1" outlineLevel="4">
      <c r="A4188" s="85" t="s">
        <v>1825</v>
      </c>
      <c r="B4188" s="88" t="s">
        <v>2437</v>
      </c>
      <c r="C4188" s="88" t="s">
        <v>2438</v>
      </c>
      <c r="D4188" s="89">
        <v>2837</v>
      </c>
      <c r="F4188" s="98">
        <f t="shared" si="65"/>
        <v>2.837</v>
      </c>
      <c r="I4188" s="98">
        <v>2.837</v>
      </c>
    </row>
    <row r="4189" spans="1:9" ht="12.75" hidden="1" outlineLevel="4">
      <c r="A4189" s="85" t="s">
        <v>1826</v>
      </c>
      <c r="B4189" s="88" t="s">
        <v>2440</v>
      </c>
      <c r="C4189" s="88" t="s">
        <v>2441</v>
      </c>
      <c r="D4189" s="89">
        <v>4776</v>
      </c>
      <c r="F4189" s="98">
        <f t="shared" si="65"/>
        <v>4.776</v>
      </c>
      <c r="I4189" s="98">
        <v>4.776</v>
      </c>
    </row>
    <row r="4190" spans="1:9" ht="12.75" hidden="1" outlineLevel="4">
      <c r="A4190" s="85" t="s">
        <v>1827</v>
      </c>
      <c r="B4190" s="88" t="s">
        <v>2443</v>
      </c>
      <c r="C4190" s="88" t="s">
        <v>4691</v>
      </c>
      <c r="D4190" s="89">
        <v>5808</v>
      </c>
      <c r="F4190" s="98">
        <f t="shared" si="65"/>
        <v>5.808</v>
      </c>
      <c r="I4190" s="98">
        <v>5.808</v>
      </c>
    </row>
    <row r="4191" spans="1:9" ht="12.75" hidden="1" outlineLevel="4">
      <c r="A4191" s="85" t="s">
        <v>1828</v>
      </c>
      <c r="B4191" s="88" t="s">
        <v>4693</v>
      </c>
      <c r="C4191" s="88" t="s">
        <v>4694</v>
      </c>
      <c r="D4191" s="89">
        <v>9257</v>
      </c>
      <c r="F4191" s="98">
        <f t="shared" si="65"/>
        <v>9.257</v>
      </c>
      <c r="I4191" s="98">
        <v>9.257</v>
      </c>
    </row>
    <row r="4192" spans="1:9" ht="12.75" hidden="1" outlineLevel="4">
      <c r="A4192" s="85" t="s">
        <v>1829</v>
      </c>
      <c r="B4192" s="88" t="s">
        <v>4696</v>
      </c>
      <c r="C4192" s="88" t="s">
        <v>4697</v>
      </c>
      <c r="D4192" s="89">
        <v>11292</v>
      </c>
      <c r="F4192" s="98">
        <f t="shared" si="65"/>
        <v>11.292</v>
      </c>
      <c r="I4192" s="98">
        <v>11.292</v>
      </c>
    </row>
    <row r="4193" spans="1:9" ht="12.75" hidden="1" outlineLevel="4">
      <c r="A4193" s="85" t="s">
        <v>1830</v>
      </c>
      <c r="B4193" s="88" t="s">
        <v>4699</v>
      </c>
      <c r="C4193" s="88" t="s">
        <v>4700</v>
      </c>
      <c r="D4193" s="89">
        <v>1015</v>
      </c>
      <c r="F4193" s="98">
        <f t="shared" si="65"/>
        <v>1.015</v>
      </c>
      <c r="I4193" s="98">
        <v>1.015</v>
      </c>
    </row>
    <row r="4194" spans="1:9" ht="12.75" hidden="1" outlineLevel="4">
      <c r="A4194" s="85" t="s">
        <v>1831</v>
      </c>
      <c r="B4194" s="88" t="s">
        <v>4702</v>
      </c>
      <c r="C4194" s="88" t="s">
        <v>4703</v>
      </c>
      <c r="D4194" s="89">
        <v>1554</v>
      </c>
      <c r="F4194" s="98">
        <f t="shared" si="65"/>
        <v>1.554</v>
      </c>
      <c r="I4194" s="98">
        <v>1.554</v>
      </c>
    </row>
    <row r="4195" spans="1:9" ht="12.75" hidden="1" outlineLevel="4">
      <c r="A4195" s="85" t="s">
        <v>1832</v>
      </c>
      <c r="B4195" s="88" t="s">
        <v>2641</v>
      </c>
      <c r="C4195" s="88" t="s">
        <v>2642</v>
      </c>
      <c r="D4195" s="89">
        <v>-80000</v>
      </c>
      <c r="F4195" s="98">
        <f t="shared" si="65"/>
        <v>-80</v>
      </c>
      <c r="I4195" s="98">
        <v>-80</v>
      </c>
    </row>
    <row r="4196" spans="1:9" ht="12.75" hidden="1" outlineLevel="4">
      <c r="A4196" s="85" t="s">
        <v>1833</v>
      </c>
      <c r="B4196" s="88" t="s">
        <v>1806</v>
      </c>
      <c r="C4196" s="88" t="s">
        <v>1807</v>
      </c>
      <c r="D4196" s="89">
        <v>-500</v>
      </c>
      <c r="F4196" s="98">
        <f t="shared" si="65"/>
        <v>-0.5</v>
      </c>
      <c r="I4196" s="98">
        <v>-0.5</v>
      </c>
    </row>
    <row r="4197" spans="1:9" ht="12.75" hidden="1" outlineLevel="4">
      <c r="A4197" s="85" t="s">
        <v>1834</v>
      </c>
      <c r="B4197" s="88" t="s">
        <v>1835</v>
      </c>
      <c r="C4197" s="88" t="s">
        <v>1836</v>
      </c>
      <c r="D4197" s="89">
        <v>-2500</v>
      </c>
      <c r="F4197" s="98">
        <f t="shared" si="65"/>
        <v>-2.5</v>
      </c>
      <c r="I4197" s="98">
        <v>-2.5</v>
      </c>
    </row>
    <row r="4198" spans="1:9" ht="12.75" hidden="1" outlineLevel="4">
      <c r="A4198" s="85" t="s">
        <v>1837</v>
      </c>
      <c r="B4198" s="88" t="s">
        <v>2404</v>
      </c>
      <c r="C4198" s="88" t="s">
        <v>2405</v>
      </c>
      <c r="D4198" s="89">
        <v>12803</v>
      </c>
      <c r="F4198" s="98">
        <f t="shared" si="65"/>
        <v>12.803</v>
      </c>
      <c r="I4198" s="98">
        <v>12.803</v>
      </c>
    </row>
    <row r="4199" spans="1:9" ht="12.75" hidden="1" outlineLevel="4">
      <c r="A4199" s="85" t="s">
        <v>1838</v>
      </c>
      <c r="B4199" s="88" t="s">
        <v>2489</v>
      </c>
      <c r="C4199" s="88" t="s">
        <v>2490</v>
      </c>
      <c r="D4199" s="89">
        <v>350</v>
      </c>
      <c r="F4199" s="98">
        <f t="shared" si="65"/>
        <v>0.35</v>
      </c>
      <c r="I4199" s="98">
        <v>0.35</v>
      </c>
    </row>
    <row r="4200" spans="1:9" ht="12.75" hidden="1" outlineLevel="4">
      <c r="A4200" s="85" t="s">
        <v>1839</v>
      </c>
      <c r="B4200" s="88" t="s">
        <v>2492</v>
      </c>
      <c r="C4200" s="88" t="s">
        <v>2493</v>
      </c>
      <c r="D4200" s="89">
        <v>133</v>
      </c>
      <c r="F4200" s="98">
        <f t="shared" si="65"/>
        <v>0.133</v>
      </c>
      <c r="I4200" s="98">
        <v>0.133</v>
      </c>
    </row>
    <row r="4201" spans="1:9" ht="12.75" hidden="1" outlineLevel="4">
      <c r="A4201" s="85" t="s">
        <v>1840</v>
      </c>
      <c r="B4201" s="88" t="s">
        <v>2396</v>
      </c>
      <c r="C4201" s="88" t="s">
        <v>2397</v>
      </c>
      <c r="D4201" s="89">
        <v>634</v>
      </c>
      <c r="F4201" s="98">
        <f t="shared" si="65"/>
        <v>0.634</v>
      </c>
      <c r="I4201" s="98">
        <v>0.634</v>
      </c>
    </row>
    <row r="4202" spans="1:9" ht="12.75" hidden="1" outlineLevel="4">
      <c r="A4202" s="85" t="s">
        <v>1841</v>
      </c>
      <c r="B4202" s="88" t="s">
        <v>2422</v>
      </c>
      <c r="C4202" s="88" t="s">
        <v>2423</v>
      </c>
      <c r="D4202" s="89">
        <v>400</v>
      </c>
      <c r="F4202" s="98">
        <f t="shared" si="65"/>
        <v>0.4</v>
      </c>
      <c r="I4202" s="98">
        <v>0.4</v>
      </c>
    </row>
    <row r="4203" spans="1:9" ht="12.75" hidden="1" outlineLevel="4">
      <c r="A4203" s="85" t="s">
        <v>1842</v>
      </c>
      <c r="B4203" s="88" t="s">
        <v>304</v>
      </c>
      <c r="C4203" s="88" t="s">
        <v>305</v>
      </c>
      <c r="D4203" s="89">
        <v>100</v>
      </c>
      <c r="F4203" s="98">
        <f t="shared" si="65"/>
        <v>0.1</v>
      </c>
      <c r="I4203" s="98">
        <v>0.1</v>
      </c>
    </row>
    <row r="4204" spans="1:9" ht="12.75" hidden="1" outlineLevel="4">
      <c r="A4204" s="85" t="s">
        <v>1843</v>
      </c>
      <c r="B4204" s="88" t="s">
        <v>2501</v>
      </c>
      <c r="C4204" s="88" t="s">
        <v>2502</v>
      </c>
      <c r="D4204" s="89">
        <v>200</v>
      </c>
      <c r="F4204" s="98">
        <f t="shared" si="65"/>
        <v>0.2</v>
      </c>
      <c r="I4204" s="98">
        <v>0.2</v>
      </c>
    </row>
    <row r="4205" spans="1:9" ht="12.75" hidden="1" outlineLevel="4">
      <c r="A4205" s="85" t="s">
        <v>1844</v>
      </c>
      <c r="B4205" s="88" t="s">
        <v>2504</v>
      </c>
      <c r="C4205" s="88" t="s">
        <v>2505</v>
      </c>
      <c r="D4205" s="89">
        <v>250</v>
      </c>
      <c r="F4205" s="98">
        <f t="shared" si="65"/>
        <v>0.25</v>
      </c>
      <c r="I4205" s="98">
        <v>0.25</v>
      </c>
    </row>
    <row r="4206" spans="1:9" ht="12.75" hidden="1" outlineLevel="4">
      <c r="A4206" s="85" t="s">
        <v>1845</v>
      </c>
      <c r="B4206" s="88" t="s">
        <v>2779</v>
      </c>
      <c r="C4206" s="88" t="s">
        <v>2780</v>
      </c>
      <c r="D4206" s="89">
        <v>200</v>
      </c>
      <c r="F4206" s="98">
        <f t="shared" si="65"/>
        <v>0.2</v>
      </c>
      <c r="I4206" s="98">
        <v>0.2</v>
      </c>
    </row>
    <row r="4207" spans="1:9" ht="12.75" hidden="1" outlineLevel="4">
      <c r="A4207" s="85" t="s">
        <v>1846</v>
      </c>
      <c r="B4207" s="88" t="s">
        <v>2759</v>
      </c>
      <c r="C4207" s="88" t="s">
        <v>2760</v>
      </c>
      <c r="D4207" s="89">
        <v>5000</v>
      </c>
      <c r="F4207" s="98">
        <f t="shared" si="65"/>
        <v>5</v>
      </c>
      <c r="I4207" s="98">
        <v>5</v>
      </c>
    </row>
    <row r="4208" spans="1:9" ht="12.75" hidden="1" outlineLevel="4">
      <c r="A4208" s="85" t="s">
        <v>1847</v>
      </c>
      <c r="B4208" s="88" t="s">
        <v>2510</v>
      </c>
      <c r="C4208" s="88" t="s">
        <v>2511</v>
      </c>
      <c r="D4208" s="89">
        <v>2885</v>
      </c>
      <c r="F4208" s="98">
        <f t="shared" si="65"/>
        <v>2.885</v>
      </c>
      <c r="I4208" s="98">
        <v>2.885</v>
      </c>
    </row>
    <row r="4209" spans="1:9" ht="12.75" hidden="1" outlineLevel="4">
      <c r="A4209" s="85" t="s">
        <v>1848</v>
      </c>
      <c r="B4209" s="88" t="s">
        <v>2434</v>
      </c>
      <c r="C4209" s="88" t="s">
        <v>2435</v>
      </c>
      <c r="D4209" s="89">
        <v>3248</v>
      </c>
      <c r="F4209" s="98">
        <f t="shared" si="65"/>
        <v>3.248</v>
      </c>
      <c r="I4209" s="98">
        <v>3.248</v>
      </c>
    </row>
    <row r="4210" spans="1:9" ht="12.75" hidden="1" outlineLevel="4">
      <c r="A4210" s="85" t="s">
        <v>1849</v>
      </c>
      <c r="B4210" s="88" t="s">
        <v>2516</v>
      </c>
      <c r="C4210" s="88" t="s">
        <v>2517</v>
      </c>
      <c r="D4210" s="89">
        <v>1233</v>
      </c>
      <c r="F4210" s="98">
        <f t="shared" si="65"/>
        <v>1.233</v>
      </c>
      <c r="I4210" s="98">
        <v>1.233</v>
      </c>
    </row>
    <row r="4211" spans="1:9" ht="12.75" hidden="1" outlineLevel="4">
      <c r="A4211" s="85" t="s">
        <v>1850</v>
      </c>
      <c r="B4211" s="88" t="s">
        <v>2519</v>
      </c>
      <c r="C4211" s="88" t="s">
        <v>2520</v>
      </c>
      <c r="D4211" s="89">
        <v>23337</v>
      </c>
      <c r="F4211" s="98">
        <f t="shared" si="65"/>
        <v>23.337</v>
      </c>
      <c r="I4211" s="98">
        <v>23.337</v>
      </c>
    </row>
    <row r="4212" spans="1:9" ht="12.75" hidden="1" outlineLevel="4">
      <c r="A4212" s="85" t="s">
        <v>1851</v>
      </c>
      <c r="B4212" s="88" t="s">
        <v>2522</v>
      </c>
      <c r="C4212" s="88" t="s">
        <v>2523</v>
      </c>
      <c r="D4212" s="89">
        <v>174</v>
      </c>
      <c r="F4212" s="98">
        <f t="shared" si="65"/>
        <v>0.174</v>
      </c>
      <c r="I4212" s="98">
        <v>0.174</v>
      </c>
    </row>
    <row r="4213" spans="1:9" ht="12.75" hidden="1" outlineLevel="4">
      <c r="A4213" s="85" t="s">
        <v>1852</v>
      </c>
      <c r="B4213" s="88" t="s">
        <v>2562</v>
      </c>
      <c r="C4213" s="88" t="s">
        <v>2563</v>
      </c>
      <c r="D4213" s="89">
        <v>3742</v>
      </c>
      <c r="F4213" s="98">
        <f t="shared" si="65"/>
        <v>3.742</v>
      </c>
      <c r="I4213" s="98">
        <v>3.742</v>
      </c>
    </row>
    <row r="4214" spans="1:9" ht="12.75" hidden="1" outlineLevel="4">
      <c r="A4214" s="85" t="s">
        <v>1853</v>
      </c>
      <c r="B4214" s="88" t="s">
        <v>3675</v>
      </c>
      <c r="C4214" s="88" t="s">
        <v>3676</v>
      </c>
      <c r="D4214" s="89">
        <v>-77183</v>
      </c>
      <c r="F4214" s="98">
        <f t="shared" si="65"/>
        <v>-77.183</v>
      </c>
      <c r="I4214" s="98">
        <v>-77.183</v>
      </c>
    </row>
    <row r="4215" spans="1:9" ht="12.75" hidden="1" outlineLevel="3" collapsed="1">
      <c r="A4215" s="85" t="s">
        <v>2398</v>
      </c>
      <c r="B4215" s="90" t="s">
        <v>1854</v>
      </c>
      <c r="C4215" s="90" t="s">
        <v>2145</v>
      </c>
      <c r="D4215" s="91">
        <v>140883</v>
      </c>
      <c r="F4215" s="98">
        <f t="shared" si="65"/>
        <v>140.883</v>
      </c>
      <c r="I4215" s="98">
        <v>140.883</v>
      </c>
    </row>
    <row r="4216" spans="1:9" ht="12.75" outlineLevel="2" collapsed="1">
      <c r="A4216" s="85" t="s">
        <v>2401</v>
      </c>
      <c r="B4216" s="90" t="s">
        <v>1855</v>
      </c>
      <c r="C4216" s="90" t="s">
        <v>2145</v>
      </c>
      <c r="D4216" s="91">
        <v>140883</v>
      </c>
      <c r="F4216" s="98">
        <f t="shared" si="65"/>
        <v>140.883</v>
      </c>
      <c r="I4216" s="98">
        <v>140.883</v>
      </c>
    </row>
    <row r="4217" spans="1:9" ht="12.75" hidden="1" outlineLevel="4">
      <c r="A4217" s="85" t="s">
        <v>1856</v>
      </c>
      <c r="B4217" s="88" t="s">
        <v>2404</v>
      </c>
      <c r="C4217" s="88" t="s">
        <v>2405</v>
      </c>
      <c r="D4217" s="89">
        <v>20706</v>
      </c>
      <c r="F4217" s="98">
        <f t="shared" si="65"/>
        <v>20.706</v>
      </c>
      <c r="I4217" s="98">
        <v>20.706</v>
      </c>
    </row>
    <row r="4218" spans="1:9" ht="12.75" hidden="1" outlineLevel="4">
      <c r="A4218" s="85" t="s">
        <v>1857</v>
      </c>
      <c r="B4218" s="88" t="s">
        <v>2410</v>
      </c>
      <c r="C4218" s="88" t="s">
        <v>2411</v>
      </c>
      <c r="D4218" s="89">
        <v>199</v>
      </c>
      <c r="F4218" s="98">
        <f t="shared" si="65"/>
        <v>0.199</v>
      </c>
      <c r="I4218" s="98">
        <v>0.199</v>
      </c>
    </row>
    <row r="4219" spans="1:9" ht="12.75" hidden="1" outlineLevel="4">
      <c r="A4219" s="85" t="s">
        <v>1858</v>
      </c>
      <c r="B4219" s="88" t="s">
        <v>2393</v>
      </c>
      <c r="C4219" s="88" t="s">
        <v>2394</v>
      </c>
      <c r="D4219" s="89">
        <v>279</v>
      </c>
      <c r="F4219" s="98">
        <f t="shared" si="65"/>
        <v>0.279</v>
      </c>
      <c r="I4219" s="98">
        <v>0.279</v>
      </c>
    </row>
    <row r="4220" spans="1:9" ht="12.75" hidden="1" outlineLevel="4">
      <c r="A4220" s="85" t="s">
        <v>1859</v>
      </c>
      <c r="B4220" s="88" t="s">
        <v>5116</v>
      </c>
      <c r="C4220" s="88" t="s">
        <v>5117</v>
      </c>
      <c r="D4220" s="89">
        <v>50</v>
      </c>
      <c r="F4220" s="98">
        <f t="shared" si="65"/>
        <v>0.05</v>
      </c>
      <c r="I4220" s="98">
        <v>0.05</v>
      </c>
    </row>
    <row r="4221" spans="1:9" ht="12.75" hidden="1" outlineLevel="4">
      <c r="A4221" s="85" t="s">
        <v>1860</v>
      </c>
      <c r="B4221" s="88" t="s">
        <v>2607</v>
      </c>
      <c r="C4221" s="88" t="s">
        <v>2608</v>
      </c>
      <c r="D4221" s="89">
        <v>101</v>
      </c>
      <c r="F4221" s="98">
        <f t="shared" si="65"/>
        <v>0.101</v>
      </c>
      <c r="I4221" s="98">
        <v>0.101</v>
      </c>
    </row>
    <row r="4222" spans="1:9" ht="12.75" hidden="1" outlineLevel="4">
      <c r="A4222" s="85" t="s">
        <v>1861</v>
      </c>
      <c r="B4222" s="88" t="s">
        <v>2419</v>
      </c>
      <c r="C4222" s="88" t="s">
        <v>2420</v>
      </c>
      <c r="D4222" s="89">
        <v>100</v>
      </c>
      <c r="F4222" s="98">
        <f t="shared" si="65"/>
        <v>0.1</v>
      </c>
      <c r="I4222" s="98">
        <v>0.1</v>
      </c>
    </row>
    <row r="4223" spans="1:9" ht="12.75" hidden="1" outlineLevel="4">
      <c r="A4223" s="85" t="s">
        <v>1862</v>
      </c>
      <c r="B4223" s="88" t="s">
        <v>5229</v>
      </c>
      <c r="C4223" s="88" t="s">
        <v>5230</v>
      </c>
      <c r="D4223" s="89">
        <v>2000</v>
      </c>
      <c r="F4223" s="98">
        <f t="shared" si="65"/>
        <v>2</v>
      </c>
      <c r="I4223" s="98">
        <v>2</v>
      </c>
    </row>
    <row r="4224" spans="1:9" ht="12.75" hidden="1" outlineLevel="4">
      <c r="A4224" s="85" t="s">
        <v>1863</v>
      </c>
      <c r="B4224" s="88" t="s">
        <v>5097</v>
      </c>
      <c r="C4224" s="88" t="s">
        <v>5098</v>
      </c>
      <c r="D4224" s="89">
        <v>500</v>
      </c>
      <c r="F4224" s="98">
        <f t="shared" si="65"/>
        <v>0.5</v>
      </c>
      <c r="I4224" s="98">
        <v>0.5</v>
      </c>
    </row>
    <row r="4225" spans="1:9" ht="12.75" hidden="1" outlineLevel="4">
      <c r="A4225" s="85" t="s">
        <v>1864</v>
      </c>
      <c r="B4225" s="88" t="s">
        <v>3284</v>
      </c>
      <c r="C4225" s="88" t="s">
        <v>3285</v>
      </c>
      <c r="D4225" s="89">
        <v>100</v>
      </c>
      <c r="F4225" s="98">
        <f t="shared" si="65"/>
        <v>0.1</v>
      </c>
      <c r="I4225" s="98">
        <v>0.1</v>
      </c>
    </row>
    <row r="4226" spans="1:9" ht="12.75" hidden="1" outlineLevel="4">
      <c r="A4226" s="85" t="s">
        <v>1865</v>
      </c>
      <c r="B4226" s="88" t="s">
        <v>2501</v>
      </c>
      <c r="C4226" s="88" t="s">
        <v>2502</v>
      </c>
      <c r="D4226" s="89">
        <v>1250</v>
      </c>
      <c r="F4226" s="98">
        <f t="shared" si="65"/>
        <v>1.25</v>
      </c>
      <c r="I4226" s="98">
        <v>1.25</v>
      </c>
    </row>
    <row r="4227" spans="1:9" ht="12.75" hidden="1" outlineLevel="4">
      <c r="A4227" s="85" t="s">
        <v>1866</v>
      </c>
      <c r="B4227" s="88" t="s">
        <v>2756</v>
      </c>
      <c r="C4227" s="88" t="s">
        <v>2757</v>
      </c>
      <c r="D4227" s="89">
        <v>150</v>
      </c>
      <c r="F4227" s="98">
        <f t="shared" si="65"/>
        <v>0.15</v>
      </c>
      <c r="I4227" s="98">
        <v>0.15</v>
      </c>
    </row>
    <row r="4228" spans="1:9" ht="12.75" hidden="1" outlineLevel="4">
      <c r="A4228" s="85" t="s">
        <v>1867</v>
      </c>
      <c r="B4228" s="88" t="s">
        <v>2779</v>
      </c>
      <c r="C4228" s="88" t="s">
        <v>2780</v>
      </c>
      <c r="D4228" s="89">
        <v>350</v>
      </c>
      <c r="F4228" s="98">
        <f t="shared" si="65"/>
        <v>0.35</v>
      </c>
      <c r="I4228" s="98">
        <v>0.35</v>
      </c>
    </row>
    <row r="4229" spans="1:9" ht="12.75" hidden="1" outlineLevel="4">
      <c r="A4229" s="85" t="s">
        <v>1868</v>
      </c>
      <c r="B4229" s="88" t="s">
        <v>2507</v>
      </c>
      <c r="C4229" s="88" t="s">
        <v>2508</v>
      </c>
      <c r="D4229" s="89">
        <v>1512</v>
      </c>
      <c r="F4229" s="98">
        <f t="shared" si="65"/>
        <v>1.512</v>
      </c>
      <c r="I4229" s="98">
        <v>1.512</v>
      </c>
    </row>
    <row r="4230" spans="1:9" ht="12.75" hidden="1" outlineLevel="4">
      <c r="A4230" s="85" t="s">
        <v>1869</v>
      </c>
      <c r="B4230" s="88" t="s">
        <v>2510</v>
      </c>
      <c r="C4230" s="88" t="s">
        <v>2511</v>
      </c>
      <c r="D4230" s="89">
        <v>2885</v>
      </c>
      <c r="F4230" s="98">
        <f aca="true" t="shared" si="66" ref="F4230:F4293">D4230/1000</f>
        <v>2.885</v>
      </c>
      <c r="I4230" s="98">
        <v>2.885</v>
      </c>
    </row>
    <row r="4231" spans="1:9" ht="12.75" hidden="1" outlineLevel="4">
      <c r="A4231" s="85" t="s">
        <v>1870</v>
      </c>
      <c r="B4231" s="88" t="s">
        <v>2437</v>
      </c>
      <c r="C4231" s="88" t="s">
        <v>2438</v>
      </c>
      <c r="D4231" s="89">
        <v>2837</v>
      </c>
      <c r="F4231" s="98">
        <f t="shared" si="66"/>
        <v>2.837</v>
      </c>
      <c r="I4231" s="98">
        <v>2.837</v>
      </c>
    </row>
    <row r="4232" spans="1:9" ht="12.75" hidden="1" outlineLevel="4">
      <c r="A4232" s="85" t="s">
        <v>1871</v>
      </c>
      <c r="B4232" s="88" t="s">
        <v>4696</v>
      </c>
      <c r="C4232" s="88" t="s">
        <v>4697</v>
      </c>
      <c r="D4232" s="89">
        <v>11408</v>
      </c>
      <c r="F4232" s="98">
        <f t="shared" si="66"/>
        <v>11.408</v>
      </c>
      <c r="I4232" s="98">
        <v>11.408</v>
      </c>
    </row>
    <row r="4233" spans="1:9" ht="12.75" hidden="1" outlineLevel="4">
      <c r="A4233" s="85" t="s">
        <v>1872</v>
      </c>
      <c r="B4233" s="88" t="s">
        <v>4699</v>
      </c>
      <c r="C4233" s="88" t="s">
        <v>4700</v>
      </c>
      <c r="D4233" s="89">
        <v>1015</v>
      </c>
      <c r="F4233" s="98">
        <f t="shared" si="66"/>
        <v>1.015</v>
      </c>
      <c r="I4233" s="98">
        <v>1.015</v>
      </c>
    </row>
    <row r="4234" spans="1:9" ht="12.75" hidden="1" outlineLevel="4">
      <c r="A4234" s="85" t="s">
        <v>1873</v>
      </c>
      <c r="B4234" s="88" t="s">
        <v>2477</v>
      </c>
      <c r="C4234" s="88" t="s">
        <v>2478</v>
      </c>
      <c r="D4234" s="89">
        <v>-427558</v>
      </c>
      <c r="F4234" s="98">
        <f t="shared" si="66"/>
        <v>-427.558</v>
      </c>
      <c r="I4234" s="98">
        <v>-427.558</v>
      </c>
    </row>
    <row r="4235" spans="1:9" ht="12.75" hidden="1" outlineLevel="4">
      <c r="A4235" s="85" t="s">
        <v>1874</v>
      </c>
      <c r="B4235" s="88" t="s">
        <v>2480</v>
      </c>
      <c r="C4235" s="88" t="s">
        <v>2481</v>
      </c>
      <c r="D4235" s="89">
        <v>-80029</v>
      </c>
      <c r="F4235" s="98">
        <f t="shared" si="66"/>
        <v>-80.029</v>
      </c>
      <c r="I4235" s="98">
        <v>-80.029</v>
      </c>
    </row>
    <row r="4236" spans="1:9" ht="12.75" hidden="1" outlineLevel="4">
      <c r="A4236" s="85" t="s">
        <v>1875</v>
      </c>
      <c r="B4236" s="88" t="s">
        <v>2483</v>
      </c>
      <c r="C4236" s="88" t="s">
        <v>2484</v>
      </c>
      <c r="D4236" s="89">
        <v>293650</v>
      </c>
      <c r="F4236" s="98">
        <f t="shared" si="66"/>
        <v>293.65</v>
      </c>
      <c r="I4236" s="98">
        <v>293.65</v>
      </c>
    </row>
    <row r="4237" spans="1:9" ht="12.75" hidden="1" outlineLevel="4">
      <c r="A4237" s="85" t="s">
        <v>1876</v>
      </c>
      <c r="B4237" s="88" t="s">
        <v>2486</v>
      </c>
      <c r="C4237" s="88" t="s">
        <v>2487</v>
      </c>
      <c r="D4237" s="89">
        <v>54990</v>
      </c>
      <c r="F4237" s="98">
        <f t="shared" si="66"/>
        <v>54.99</v>
      </c>
      <c r="I4237" s="98">
        <v>54.99</v>
      </c>
    </row>
    <row r="4238" spans="1:9" ht="12.75" hidden="1" outlineLevel="4">
      <c r="A4238" s="85" t="s">
        <v>1877</v>
      </c>
      <c r="B4238" s="88" t="s">
        <v>2413</v>
      </c>
      <c r="C4238" s="88" t="s">
        <v>2414</v>
      </c>
      <c r="D4238" s="89">
        <v>-307</v>
      </c>
      <c r="F4238" s="98">
        <f t="shared" si="66"/>
        <v>-0.307</v>
      </c>
      <c r="I4238" s="98">
        <v>-0.307</v>
      </c>
    </row>
    <row r="4239" spans="1:9" ht="12.75" hidden="1" outlineLevel="4">
      <c r="A4239" s="85" t="s">
        <v>1878</v>
      </c>
      <c r="B4239" s="88" t="s">
        <v>2575</v>
      </c>
      <c r="C4239" s="88" t="s">
        <v>2576</v>
      </c>
      <c r="D4239" s="89">
        <v>50</v>
      </c>
      <c r="F4239" s="98">
        <f t="shared" si="66"/>
        <v>0.05</v>
      </c>
      <c r="I4239" s="98">
        <v>0.05</v>
      </c>
    </row>
    <row r="4240" spans="1:9" ht="12.75" hidden="1" outlineLevel="4">
      <c r="A4240" s="85" t="s">
        <v>1879</v>
      </c>
      <c r="B4240" s="88" t="s">
        <v>2492</v>
      </c>
      <c r="C4240" s="88" t="s">
        <v>2493</v>
      </c>
      <c r="D4240" s="89">
        <v>100</v>
      </c>
      <c r="F4240" s="98">
        <f t="shared" si="66"/>
        <v>0.1</v>
      </c>
      <c r="I4240" s="98">
        <v>0.1</v>
      </c>
    </row>
    <row r="4241" spans="1:9" ht="12.75" hidden="1" outlineLevel="4">
      <c r="A4241" s="85" t="s">
        <v>1880</v>
      </c>
      <c r="B4241" s="88" t="s">
        <v>2578</v>
      </c>
      <c r="C4241" s="88" t="s">
        <v>2579</v>
      </c>
      <c r="D4241" s="89">
        <v>50</v>
      </c>
      <c r="F4241" s="98">
        <f t="shared" si="66"/>
        <v>0.05</v>
      </c>
      <c r="I4241" s="98">
        <v>0.05</v>
      </c>
    </row>
    <row r="4242" spans="1:9" ht="12.75" hidden="1" outlineLevel="4">
      <c r="A4242" s="85" t="s">
        <v>1881</v>
      </c>
      <c r="B4242" s="88" t="s">
        <v>2396</v>
      </c>
      <c r="C4242" s="88" t="s">
        <v>2397</v>
      </c>
      <c r="D4242" s="89">
        <v>1000</v>
      </c>
      <c r="F4242" s="98">
        <f t="shared" si="66"/>
        <v>1</v>
      </c>
      <c r="I4242" s="98">
        <v>1</v>
      </c>
    </row>
    <row r="4243" spans="1:9" ht="12.75" hidden="1" outlineLevel="4">
      <c r="A4243" s="85" t="s">
        <v>1882</v>
      </c>
      <c r="B4243" s="88" t="s">
        <v>2422</v>
      </c>
      <c r="C4243" s="88" t="s">
        <v>2423</v>
      </c>
      <c r="D4243" s="89">
        <v>500</v>
      </c>
      <c r="F4243" s="98">
        <f t="shared" si="66"/>
        <v>0.5</v>
      </c>
      <c r="I4243" s="98">
        <v>0.5</v>
      </c>
    </row>
    <row r="4244" spans="1:9" ht="12.75" hidden="1" outlineLevel="4">
      <c r="A4244" s="85" t="s">
        <v>1883</v>
      </c>
      <c r="B4244" s="88" t="s">
        <v>2690</v>
      </c>
      <c r="C4244" s="88" t="s">
        <v>2691</v>
      </c>
      <c r="D4244" s="89">
        <v>250</v>
      </c>
      <c r="F4244" s="98">
        <f t="shared" si="66"/>
        <v>0.25</v>
      </c>
      <c r="I4244" s="98">
        <v>0.25</v>
      </c>
    </row>
    <row r="4245" spans="1:9" ht="12.75" hidden="1" outlineLevel="4">
      <c r="A4245" s="85" t="s">
        <v>1884</v>
      </c>
      <c r="B4245" s="88" t="s">
        <v>2534</v>
      </c>
      <c r="C4245" s="88" t="s">
        <v>2535</v>
      </c>
      <c r="D4245" s="89">
        <v>500</v>
      </c>
      <c r="F4245" s="98">
        <f t="shared" si="66"/>
        <v>0.5</v>
      </c>
      <c r="I4245" s="98">
        <v>0.5</v>
      </c>
    </row>
    <row r="4246" spans="1:9" ht="12.75" hidden="1" outlineLevel="4">
      <c r="A4246" s="85" t="s">
        <v>1885</v>
      </c>
      <c r="B4246" s="88" t="s">
        <v>2759</v>
      </c>
      <c r="C4246" s="88" t="s">
        <v>2760</v>
      </c>
      <c r="D4246" s="89">
        <v>700</v>
      </c>
      <c r="F4246" s="98">
        <f t="shared" si="66"/>
        <v>0.7</v>
      </c>
      <c r="I4246" s="98">
        <v>0.7</v>
      </c>
    </row>
    <row r="4247" spans="1:9" ht="12.75" hidden="1" outlineLevel="4">
      <c r="A4247" s="85" t="s">
        <v>1886</v>
      </c>
      <c r="B4247" s="88" t="s">
        <v>2434</v>
      </c>
      <c r="C4247" s="88" t="s">
        <v>2435</v>
      </c>
      <c r="D4247" s="89">
        <v>3248</v>
      </c>
      <c r="F4247" s="98">
        <f t="shared" si="66"/>
        <v>3.248</v>
      </c>
      <c r="I4247" s="98">
        <v>3.248</v>
      </c>
    </row>
    <row r="4248" spans="1:9" ht="12.75" hidden="1" outlineLevel="4">
      <c r="A4248" s="85" t="s">
        <v>1887</v>
      </c>
      <c r="B4248" s="88" t="s">
        <v>2513</v>
      </c>
      <c r="C4248" s="88" t="s">
        <v>2514</v>
      </c>
      <c r="D4248" s="89">
        <v>3662</v>
      </c>
      <c r="F4248" s="98">
        <f t="shared" si="66"/>
        <v>3.662</v>
      </c>
      <c r="I4248" s="98">
        <v>3.662</v>
      </c>
    </row>
    <row r="4249" spans="1:9" ht="12.75" hidden="1" outlineLevel="4">
      <c r="A4249" s="85" t="s">
        <v>1888</v>
      </c>
      <c r="B4249" s="88" t="s">
        <v>2516</v>
      </c>
      <c r="C4249" s="88" t="s">
        <v>2517</v>
      </c>
      <c r="D4249" s="89">
        <v>1233</v>
      </c>
      <c r="F4249" s="98">
        <f t="shared" si="66"/>
        <v>1.233</v>
      </c>
      <c r="I4249" s="98">
        <v>1.233</v>
      </c>
    </row>
    <row r="4250" spans="1:9" ht="12.75" hidden="1" outlineLevel="4">
      <c r="A4250" s="85" t="s">
        <v>1889</v>
      </c>
      <c r="B4250" s="88" t="s">
        <v>2440</v>
      </c>
      <c r="C4250" s="88" t="s">
        <v>2441</v>
      </c>
      <c r="D4250" s="89">
        <v>4776</v>
      </c>
      <c r="F4250" s="98">
        <f t="shared" si="66"/>
        <v>4.776</v>
      </c>
      <c r="I4250" s="98">
        <v>4.776</v>
      </c>
    </row>
    <row r="4251" spans="1:9" ht="12.75" hidden="1" outlineLevel="4">
      <c r="A4251" s="85" t="s">
        <v>1890</v>
      </c>
      <c r="B4251" s="88" t="s">
        <v>2443</v>
      </c>
      <c r="C4251" s="88" t="s">
        <v>4691</v>
      </c>
      <c r="D4251" s="89">
        <v>5808</v>
      </c>
      <c r="F4251" s="98">
        <f t="shared" si="66"/>
        <v>5.808</v>
      </c>
      <c r="I4251" s="98">
        <v>5.808</v>
      </c>
    </row>
    <row r="4252" spans="1:9" ht="12.75" hidden="1" outlineLevel="4">
      <c r="A4252" s="85" t="s">
        <v>1891</v>
      </c>
      <c r="B4252" s="88" t="s">
        <v>4693</v>
      </c>
      <c r="C4252" s="88" t="s">
        <v>4694</v>
      </c>
      <c r="D4252" s="89">
        <v>2387</v>
      </c>
      <c r="F4252" s="98">
        <f t="shared" si="66"/>
        <v>2.387</v>
      </c>
      <c r="I4252" s="98">
        <v>2.387</v>
      </c>
    </row>
    <row r="4253" spans="1:9" ht="12.75" hidden="1" outlineLevel="4">
      <c r="A4253" s="85" t="s">
        <v>1892</v>
      </c>
      <c r="B4253" s="88" t="s">
        <v>2519</v>
      </c>
      <c r="C4253" s="88" t="s">
        <v>2520</v>
      </c>
      <c r="D4253" s="89">
        <v>19246</v>
      </c>
      <c r="F4253" s="98">
        <f t="shared" si="66"/>
        <v>19.246</v>
      </c>
      <c r="I4253" s="98">
        <v>19.246</v>
      </c>
    </row>
    <row r="4254" spans="1:9" ht="12.75" hidden="1" outlineLevel="3" collapsed="1">
      <c r="A4254" s="85" t="s">
        <v>2398</v>
      </c>
      <c r="B4254" s="90" t="s">
        <v>1893</v>
      </c>
      <c r="C4254" s="90" t="s">
        <v>5912</v>
      </c>
      <c r="D4254" s="91">
        <v>-70302</v>
      </c>
      <c r="F4254" s="98">
        <f t="shared" si="66"/>
        <v>-70.302</v>
      </c>
      <c r="I4254" s="98">
        <v>-70.302</v>
      </c>
    </row>
    <row r="4255" spans="1:9" ht="12.75" outlineLevel="2" collapsed="1">
      <c r="A4255" s="85" t="s">
        <v>2401</v>
      </c>
      <c r="B4255" s="90" t="s">
        <v>1894</v>
      </c>
      <c r="C4255" s="90" t="s">
        <v>5912</v>
      </c>
      <c r="D4255" s="91">
        <v>-70302</v>
      </c>
      <c r="F4255" s="98">
        <f t="shared" si="66"/>
        <v>-70.302</v>
      </c>
      <c r="I4255" s="98">
        <v>-70.302</v>
      </c>
    </row>
    <row r="4256" spans="1:9" s="94" customFormat="1" ht="12.75" outlineLevel="1">
      <c r="A4256" s="85" t="s">
        <v>766</v>
      </c>
      <c r="B4256" s="92" t="s">
        <v>5925</v>
      </c>
      <c r="C4256" s="92" t="s">
        <v>2139</v>
      </c>
      <c r="D4256" s="93">
        <v>268211</v>
      </c>
      <c r="F4256" s="98">
        <f t="shared" si="66"/>
        <v>268.211</v>
      </c>
      <c r="H4256" s="94" t="s">
        <v>4917</v>
      </c>
      <c r="I4256" s="98">
        <v>268.211</v>
      </c>
    </row>
    <row r="4257" spans="1:9" ht="12.75" hidden="1" outlineLevel="4">
      <c r="A4257" s="85" t="s">
        <v>1895</v>
      </c>
      <c r="B4257" s="88" t="s">
        <v>2483</v>
      </c>
      <c r="C4257" s="88" t="s">
        <v>2484</v>
      </c>
      <c r="D4257" s="89">
        <v>15426</v>
      </c>
      <c r="F4257" s="98">
        <f t="shared" si="66"/>
        <v>15.426</v>
      </c>
      <c r="I4257" s="98">
        <v>15.426</v>
      </c>
    </row>
    <row r="4258" spans="1:9" ht="12.75" hidden="1" outlineLevel="4">
      <c r="A4258" s="85" t="s">
        <v>1896</v>
      </c>
      <c r="B4258" s="88" t="s">
        <v>2404</v>
      </c>
      <c r="C4258" s="88" t="s">
        <v>2405</v>
      </c>
      <c r="D4258" s="89">
        <v>844</v>
      </c>
      <c r="F4258" s="98">
        <f t="shared" si="66"/>
        <v>0.844</v>
      </c>
      <c r="I4258" s="98">
        <v>0.844</v>
      </c>
    </row>
    <row r="4259" spans="1:9" ht="12.75" hidden="1" outlineLevel="4">
      <c r="A4259" s="85" t="s">
        <v>1897</v>
      </c>
      <c r="B4259" s="88" t="s">
        <v>2519</v>
      </c>
      <c r="C4259" s="88" t="s">
        <v>2520</v>
      </c>
      <c r="D4259" s="89">
        <v>7001</v>
      </c>
      <c r="F4259" s="98">
        <f t="shared" si="66"/>
        <v>7.001</v>
      </c>
      <c r="I4259" s="98">
        <v>7.001</v>
      </c>
    </row>
    <row r="4260" spans="1:9" ht="12.75" hidden="1" outlineLevel="4">
      <c r="A4260" s="85" t="s">
        <v>1898</v>
      </c>
      <c r="B4260" s="88" t="s">
        <v>2486</v>
      </c>
      <c r="C4260" s="88" t="s">
        <v>2487</v>
      </c>
      <c r="D4260" s="89">
        <v>3116</v>
      </c>
      <c r="F4260" s="98">
        <f t="shared" si="66"/>
        <v>3.116</v>
      </c>
      <c r="I4260" s="98">
        <v>3.116</v>
      </c>
    </row>
    <row r="4261" spans="1:9" ht="12.75" hidden="1" outlineLevel="4">
      <c r="A4261" s="85" t="s">
        <v>1899</v>
      </c>
      <c r="B4261" s="88" t="s">
        <v>2422</v>
      </c>
      <c r="C4261" s="88" t="s">
        <v>2423</v>
      </c>
      <c r="D4261" s="89">
        <v>125</v>
      </c>
      <c r="F4261" s="98">
        <f t="shared" si="66"/>
        <v>0.125</v>
      </c>
      <c r="I4261" s="98">
        <v>0.125</v>
      </c>
    </row>
    <row r="4262" spans="1:9" ht="12.75" hidden="1" outlineLevel="4">
      <c r="A4262" s="85" t="s">
        <v>1900</v>
      </c>
      <c r="B4262" s="88" t="s">
        <v>4693</v>
      </c>
      <c r="C4262" s="88" t="s">
        <v>4694</v>
      </c>
      <c r="D4262" s="89">
        <v>1383</v>
      </c>
      <c r="F4262" s="98">
        <f t="shared" si="66"/>
        <v>1.383</v>
      </c>
      <c r="I4262" s="98">
        <v>1.383</v>
      </c>
    </row>
    <row r="4263" spans="1:9" ht="12.75" hidden="1" outlineLevel="4">
      <c r="A4263" s="85" t="s">
        <v>1901</v>
      </c>
      <c r="B4263" s="88" t="s">
        <v>2477</v>
      </c>
      <c r="C4263" s="88" t="s">
        <v>2478</v>
      </c>
      <c r="D4263" s="89">
        <v>-27138</v>
      </c>
      <c r="F4263" s="98">
        <f t="shared" si="66"/>
        <v>-27.138</v>
      </c>
      <c r="I4263" s="98">
        <v>-27.138</v>
      </c>
    </row>
    <row r="4264" spans="1:9" ht="12.75" hidden="1" outlineLevel="4">
      <c r="A4264" s="85" t="s">
        <v>1902</v>
      </c>
      <c r="B4264" s="88" t="s">
        <v>2480</v>
      </c>
      <c r="C4264" s="88" t="s">
        <v>2481</v>
      </c>
      <c r="D4264" s="89">
        <v>-764</v>
      </c>
      <c r="F4264" s="98">
        <f t="shared" si="66"/>
        <v>-0.764</v>
      </c>
      <c r="I4264" s="98">
        <v>-0.764</v>
      </c>
    </row>
    <row r="4265" spans="1:9" ht="12.75" hidden="1" outlineLevel="3" collapsed="1">
      <c r="A4265" s="85" t="s">
        <v>2398</v>
      </c>
      <c r="B4265" s="90" t="s">
        <v>1903</v>
      </c>
      <c r="C4265" s="90" t="s">
        <v>1904</v>
      </c>
      <c r="D4265" s="91">
        <v>-7</v>
      </c>
      <c r="F4265" s="98">
        <f t="shared" si="66"/>
        <v>-0.007</v>
      </c>
      <c r="I4265" s="98">
        <v>-0.007</v>
      </c>
    </row>
    <row r="4266" spans="1:9" ht="12.75" hidden="1" outlineLevel="4">
      <c r="A4266" s="85" t="s">
        <v>1905</v>
      </c>
      <c r="B4266" s="88" t="s">
        <v>1906</v>
      </c>
      <c r="C4266" s="88" t="s">
        <v>1907</v>
      </c>
      <c r="D4266" s="89">
        <v>6593</v>
      </c>
      <c r="F4266" s="98">
        <f t="shared" si="66"/>
        <v>6.593</v>
      </c>
      <c r="I4266" s="98">
        <v>6.593</v>
      </c>
    </row>
    <row r="4267" spans="1:9" ht="12.75" hidden="1" outlineLevel="4">
      <c r="A4267" s="85" t="s">
        <v>1908</v>
      </c>
      <c r="B4267" s="88" t="s">
        <v>2477</v>
      </c>
      <c r="C4267" s="88" t="s">
        <v>2478</v>
      </c>
      <c r="D4267" s="89">
        <v>-10833</v>
      </c>
      <c r="F4267" s="98">
        <f t="shared" si="66"/>
        <v>-10.833</v>
      </c>
      <c r="I4267" s="98">
        <v>-10.833</v>
      </c>
    </row>
    <row r="4268" spans="1:9" ht="12.75" hidden="1" outlineLevel="4">
      <c r="A4268" s="85" t="s">
        <v>1909</v>
      </c>
      <c r="B4268" s="88" t="s">
        <v>2428</v>
      </c>
      <c r="C4268" s="88" t="s">
        <v>2429</v>
      </c>
      <c r="D4268" s="89">
        <v>3219</v>
      </c>
      <c r="F4268" s="98">
        <f t="shared" si="66"/>
        <v>3.219</v>
      </c>
      <c r="I4268" s="98">
        <v>3.219</v>
      </c>
    </row>
    <row r="4269" spans="1:9" ht="12.75" hidden="1" outlineLevel="4">
      <c r="A4269" s="85" t="s">
        <v>1910</v>
      </c>
      <c r="B4269" s="88" t="s">
        <v>4693</v>
      </c>
      <c r="C4269" s="88" t="s">
        <v>4694</v>
      </c>
      <c r="D4269" s="89">
        <v>1308</v>
      </c>
      <c r="F4269" s="98">
        <f t="shared" si="66"/>
        <v>1.308</v>
      </c>
      <c r="I4269" s="98">
        <v>1.308</v>
      </c>
    </row>
    <row r="4270" spans="1:9" ht="12.75" hidden="1" outlineLevel="4">
      <c r="A4270" s="85" t="s">
        <v>1911</v>
      </c>
      <c r="B4270" s="88" t="s">
        <v>2480</v>
      </c>
      <c r="C4270" s="88" t="s">
        <v>2481</v>
      </c>
      <c r="D4270" s="89">
        <v>-305</v>
      </c>
      <c r="F4270" s="98">
        <f t="shared" si="66"/>
        <v>-0.305</v>
      </c>
      <c r="I4270" s="98">
        <v>-0.305</v>
      </c>
    </row>
    <row r="4271" spans="1:9" ht="12.75" hidden="1" outlineLevel="3" collapsed="1">
      <c r="A4271" s="85" t="s">
        <v>2398</v>
      </c>
      <c r="B4271" s="90" t="s">
        <v>1912</v>
      </c>
      <c r="C4271" s="90" t="s">
        <v>1913</v>
      </c>
      <c r="D4271" s="91">
        <v>-18</v>
      </c>
      <c r="F4271" s="98">
        <f t="shared" si="66"/>
        <v>-0.018</v>
      </c>
      <c r="I4271" s="98">
        <v>-0.018</v>
      </c>
    </row>
    <row r="4272" spans="1:9" ht="12.75" hidden="1" outlineLevel="4">
      <c r="A4272" s="85" t="s">
        <v>1914</v>
      </c>
      <c r="B4272" s="88" t="s">
        <v>2483</v>
      </c>
      <c r="C4272" s="88" t="s">
        <v>2484</v>
      </c>
      <c r="D4272" s="89">
        <v>408537</v>
      </c>
      <c r="F4272" s="98">
        <f t="shared" si="66"/>
        <v>408.537</v>
      </c>
      <c r="I4272" s="98">
        <v>408.537</v>
      </c>
    </row>
    <row r="4273" spans="1:9" ht="12.75" hidden="1" outlineLevel="4">
      <c r="A4273" s="85" t="s">
        <v>1915</v>
      </c>
      <c r="B4273" s="88" t="s">
        <v>2486</v>
      </c>
      <c r="C4273" s="88" t="s">
        <v>2487</v>
      </c>
      <c r="D4273" s="89">
        <v>78218</v>
      </c>
      <c r="F4273" s="98">
        <f t="shared" si="66"/>
        <v>78.218</v>
      </c>
      <c r="I4273" s="98">
        <v>78.218</v>
      </c>
    </row>
    <row r="4274" spans="1:9" ht="12.75" hidden="1" outlineLevel="4">
      <c r="A4274" s="85" t="s">
        <v>1916</v>
      </c>
      <c r="B4274" s="88" t="s">
        <v>2407</v>
      </c>
      <c r="C4274" s="88" t="s">
        <v>2408</v>
      </c>
      <c r="D4274" s="89">
        <v>-1362</v>
      </c>
      <c r="F4274" s="98">
        <f t="shared" si="66"/>
        <v>-1.362</v>
      </c>
      <c r="I4274" s="98">
        <v>-1.362</v>
      </c>
    </row>
    <row r="4275" spans="1:9" ht="12.75" hidden="1" outlineLevel="4">
      <c r="A4275" s="85" t="s">
        <v>1917</v>
      </c>
      <c r="B4275" s="88" t="s">
        <v>2410</v>
      </c>
      <c r="C4275" s="88" t="s">
        <v>2411</v>
      </c>
      <c r="D4275" s="89">
        <v>1250</v>
      </c>
      <c r="F4275" s="98">
        <f t="shared" si="66"/>
        <v>1.25</v>
      </c>
      <c r="I4275" s="98">
        <v>1.25</v>
      </c>
    </row>
    <row r="4276" spans="1:9" ht="12.75" hidden="1" outlineLevel="4">
      <c r="A4276" s="85" t="s">
        <v>1918</v>
      </c>
      <c r="B4276" s="88" t="s">
        <v>2413</v>
      </c>
      <c r="C4276" s="88" t="s">
        <v>2414</v>
      </c>
      <c r="D4276" s="89">
        <v>-2435</v>
      </c>
      <c r="F4276" s="98">
        <f t="shared" si="66"/>
        <v>-2.435</v>
      </c>
      <c r="I4276" s="98">
        <v>-2.435</v>
      </c>
    </row>
    <row r="4277" spans="1:9" ht="12.75" hidden="1" outlineLevel="4">
      <c r="A4277" s="85" t="s">
        <v>1919</v>
      </c>
      <c r="B4277" s="88" t="s">
        <v>2416</v>
      </c>
      <c r="C4277" s="88" t="s">
        <v>2417</v>
      </c>
      <c r="D4277" s="89">
        <v>100</v>
      </c>
      <c r="F4277" s="98">
        <f t="shared" si="66"/>
        <v>0.1</v>
      </c>
      <c r="I4277" s="98">
        <v>0.1</v>
      </c>
    </row>
    <row r="4278" spans="1:9" ht="12.75" hidden="1" outlineLevel="4">
      <c r="A4278" s="85" t="s">
        <v>1920</v>
      </c>
      <c r="B4278" s="88" t="s">
        <v>2393</v>
      </c>
      <c r="C4278" s="88" t="s">
        <v>2394</v>
      </c>
      <c r="D4278" s="89">
        <v>10000</v>
      </c>
      <c r="F4278" s="98">
        <f t="shared" si="66"/>
        <v>10</v>
      </c>
      <c r="I4278" s="98">
        <v>10</v>
      </c>
    </row>
    <row r="4279" spans="1:9" ht="12.75" hidden="1" outlineLevel="4">
      <c r="A4279" s="85" t="s">
        <v>1921</v>
      </c>
      <c r="B4279" s="88" t="s">
        <v>2607</v>
      </c>
      <c r="C4279" s="88" t="s">
        <v>2608</v>
      </c>
      <c r="D4279" s="89">
        <v>866</v>
      </c>
      <c r="F4279" s="98">
        <f t="shared" si="66"/>
        <v>0.866</v>
      </c>
      <c r="I4279" s="98">
        <v>0.866</v>
      </c>
    </row>
    <row r="4280" spans="1:9" ht="12.75" hidden="1" outlineLevel="4">
      <c r="A4280" s="85" t="s">
        <v>1922</v>
      </c>
      <c r="B4280" s="88" t="s">
        <v>2492</v>
      </c>
      <c r="C4280" s="88" t="s">
        <v>2493</v>
      </c>
      <c r="D4280" s="89">
        <v>27</v>
      </c>
      <c r="F4280" s="98">
        <f t="shared" si="66"/>
        <v>0.027</v>
      </c>
      <c r="I4280" s="98">
        <v>0.027</v>
      </c>
    </row>
    <row r="4281" spans="1:9" ht="12.75" hidden="1" outlineLevel="4">
      <c r="A4281" s="85" t="s">
        <v>1923</v>
      </c>
      <c r="B4281" s="88" t="s">
        <v>2396</v>
      </c>
      <c r="C4281" s="88" t="s">
        <v>2397</v>
      </c>
      <c r="D4281" s="89">
        <v>1003</v>
      </c>
      <c r="F4281" s="98">
        <f t="shared" si="66"/>
        <v>1.003</v>
      </c>
      <c r="I4281" s="98">
        <v>1.003</v>
      </c>
    </row>
    <row r="4282" spans="1:9" ht="12.75" hidden="1" outlineLevel="4">
      <c r="A4282" s="85" t="s">
        <v>1924</v>
      </c>
      <c r="B4282" s="88" t="s">
        <v>2690</v>
      </c>
      <c r="C4282" s="88" t="s">
        <v>2691</v>
      </c>
      <c r="D4282" s="89">
        <v>2294</v>
      </c>
      <c r="F4282" s="98">
        <f t="shared" si="66"/>
        <v>2.294</v>
      </c>
      <c r="I4282" s="98">
        <v>2.294</v>
      </c>
    </row>
    <row r="4283" spans="1:9" ht="12.75" hidden="1" outlineLevel="4">
      <c r="A4283" s="85" t="s">
        <v>1925</v>
      </c>
      <c r="B4283" s="88" t="s">
        <v>2534</v>
      </c>
      <c r="C4283" s="88" t="s">
        <v>2535</v>
      </c>
      <c r="D4283" s="89">
        <v>130</v>
      </c>
      <c r="F4283" s="98">
        <f t="shared" si="66"/>
        <v>0.13</v>
      </c>
      <c r="I4283" s="98">
        <v>0.13</v>
      </c>
    </row>
    <row r="4284" spans="1:9" ht="12.75" hidden="1" outlineLevel="4">
      <c r="A4284" s="85" t="s">
        <v>1926</v>
      </c>
      <c r="B4284" s="88" t="s">
        <v>2504</v>
      </c>
      <c r="C4284" s="88" t="s">
        <v>2505</v>
      </c>
      <c r="D4284" s="89">
        <v>1219</v>
      </c>
      <c r="F4284" s="98">
        <f t="shared" si="66"/>
        <v>1.219</v>
      </c>
      <c r="I4284" s="98">
        <v>1.219</v>
      </c>
    </row>
    <row r="4285" spans="1:9" ht="12.75" hidden="1" outlineLevel="4">
      <c r="A4285" s="85" t="s">
        <v>1927</v>
      </c>
      <c r="B4285" s="88" t="s">
        <v>5140</v>
      </c>
      <c r="C4285" s="88" t="s">
        <v>5141</v>
      </c>
      <c r="D4285" s="89">
        <v>2119</v>
      </c>
      <c r="F4285" s="98">
        <f t="shared" si="66"/>
        <v>2.119</v>
      </c>
      <c r="I4285" s="98">
        <v>2.119</v>
      </c>
    </row>
    <row r="4286" spans="1:9" ht="12.75" hidden="1" outlineLevel="4">
      <c r="A4286" s="85" t="s">
        <v>1928</v>
      </c>
      <c r="B4286" s="88" t="s">
        <v>2428</v>
      </c>
      <c r="C4286" s="88" t="s">
        <v>2429</v>
      </c>
      <c r="D4286" s="89">
        <v>243</v>
      </c>
      <c r="F4286" s="98">
        <f t="shared" si="66"/>
        <v>0.243</v>
      </c>
      <c r="I4286" s="98">
        <v>0.243</v>
      </c>
    </row>
    <row r="4287" spans="1:9" ht="12.75" hidden="1" outlineLevel="4">
      <c r="A4287" s="85" t="s">
        <v>1929</v>
      </c>
      <c r="B4287" s="88" t="s">
        <v>2507</v>
      </c>
      <c r="C4287" s="88" t="s">
        <v>2508</v>
      </c>
      <c r="D4287" s="89">
        <v>2268</v>
      </c>
      <c r="F4287" s="98">
        <f t="shared" si="66"/>
        <v>2.268</v>
      </c>
      <c r="I4287" s="98">
        <v>2.268</v>
      </c>
    </row>
    <row r="4288" spans="1:9" ht="12.75" hidden="1" outlineLevel="4">
      <c r="A4288" s="85" t="s">
        <v>1930</v>
      </c>
      <c r="B4288" s="88" t="s">
        <v>2513</v>
      </c>
      <c r="C4288" s="88" t="s">
        <v>2514</v>
      </c>
      <c r="D4288" s="89">
        <v>5792</v>
      </c>
      <c r="F4288" s="98">
        <f t="shared" si="66"/>
        <v>5.792</v>
      </c>
      <c r="I4288" s="98">
        <v>5.792</v>
      </c>
    </row>
    <row r="4289" spans="1:9" ht="12.75" hidden="1" outlineLevel="4">
      <c r="A4289" s="85" t="s">
        <v>1931</v>
      </c>
      <c r="B4289" s="88" t="s">
        <v>2516</v>
      </c>
      <c r="C4289" s="88" t="s">
        <v>2517</v>
      </c>
      <c r="D4289" s="89">
        <v>1850</v>
      </c>
      <c r="F4289" s="98">
        <f t="shared" si="66"/>
        <v>1.85</v>
      </c>
      <c r="I4289" s="98">
        <v>1.85</v>
      </c>
    </row>
    <row r="4290" spans="1:9" ht="12.75" hidden="1" outlineLevel="4">
      <c r="A4290" s="85" t="s">
        <v>1932</v>
      </c>
      <c r="B4290" s="88" t="s">
        <v>2440</v>
      </c>
      <c r="C4290" s="88" t="s">
        <v>2441</v>
      </c>
      <c r="D4290" s="89">
        <v>7164</v>
      </c>
      <c r="F4290" s="98">
        <f t="shared" si="66"/>
        <v>7.164</v>
      </c>
      <c r="I4290" s="98">
        <v>7.164</v>
      </c>
    </row>
    <row r="4291" spans="1:9" ht="12.75" hidden="1" outlineLevel="4">
      <c r="A4291" s="85" t="s">
        <v>1933</v>
      </c>
      <c r="B4291" s="88" t="s">
        <v>4693</v>
      </c>
      <c r="C4291" s="88" t="s">
        <v>4694</v>
      </c>
      <c r="D4291" s="89">
        <v>4917</v>
      </c>
      <c r="F4291" s="98">
        <f t="shared" si="66"/>
        <v>4.917</v>
      </c>
      <c r="I4291" s="98">
        <v>4.917</v>
      </c>
    </row>
    <row r="4292" spans="1:9" ht="12.75" hidden="1" outlineLevel="4">
      <c r="A4292" s="85" t="s">
        <v>1934</v>
      </c>
      <c r="B4292" s="88" t="s">
        <v>2765</v>
      </c>
      <c r="C4292" s="88" t="s">
        <v>2766</v>
      </c>
      <c r="D4292" s="89">
        <v>5548</v>
      </c>
      <c r="F4292" s="98">
        <f t="shared" si="66"/>
        <v>5.548</v>
      </c>
      <c r="I4292" s="98">
        <v>5.548</v>
      </c>
    </row>
    <row r="4293" spans="1:9" ht="12.75" hidden="1" outlineLevel="4">
      <c r="A4293" s="85" t="s">
        <v>1935</v>
      </c>
      <c r="B4293" s="88" t="s">
        <v>2519</v>
      </c>
      <c r="C4293" s="88" t="s">
        <v>2520</v>
      </c>
      <c r="D4293" s="89">
        <v>25670</v>
      </c>
      <c r="F4293" s="98">
        <f t="shared" si="66"/>
        <v>25.67</v>
      </c>
      <c r="I4293" s="98">
        <v>25.67</v>
      </c>
    </row>
    <row r="4294" spans="1:9" ht="12.75" hidden="1" outlineLevel="4">
      <c r="A4294" s="85" t="s">
        <v>1936</v>
      </c>
      <c r="B4294" s="88" t="s">
        <v>2525</v>
      </c>
      <c r="C4294" s="88" t="s">
        <v>2526</v>
      </c>
      <c r="D4294" s="89">
        <v>2180</v>
      </c>
      <c r="F4294" s="98">
        <f aca="true" t="shared" si="67" ref="F4294:F4357">D4294/1000</f>
        <v>2.18</v>
      </c>
      <c r="I4294" s="98">
        <v>2.18</v>
      </c>
    </row>
    <row r="4295" spans="1:9" ht="12.75" hidden="1" outlineLevel="4">
      <c r="A4295" s="85" t="s">
        <v>1937</v>
      </c>
      <c r="B4295" s="88" t="s">
        <v>4702</v>
      </c>
      <c r="C4295" s="88" t="s">
        <v>4703</v>
      </c>
      <c r="D4295" s="89">
        <v>3919</v>
      </c>
      <c r="F4295" s="98">
        <f t="shared" si="67"/>
        <v>3.919</v>
      </c>
      <c r="I4295" s="98">
        <v>3.919</v>
      </c>
    </row>
    <row r="4296" spans="1:9" ht="12.75" hidden="1" outlineLevel="4">
      <c r="A4296" s="85" t="s">
        <v>1938</v>
      </c>
      <c r="B4296" s="88" t="s">
        <v>2404</v>
      </c>
      <c r="C4296" s="88" t="s">
        <v>2405</v>
      </c>
      <c r="D4296" s="89">
        <v>36356</v>
      </c>
      <c r="F4296" s="98">
        <f t="shared" si="67"/>
        <v>36.356</v>
      </c>
      <c r="I4296" s="98">
        <v>36.356</v>
      </c>
    </row>
    <row r="4297" spans="1:9" ht="12.75" hidden="1" outlineLevel="4">
      <c r="A4297" s="85" t="s">
        <v>1939</v>
      </c>
      <c r="B4297" s="88" t="s">
        <v>2489</v>
      </c>
      <c r="C4297" s="88" t="s">
        <v>2490</v>
      </c>
      <c r="D4297" s="89">
        <v>430</v>
      </c>
      <c r="F4297" s="98">
        <f t="shared" si="67"/>
        <v>0.43</v>
      </c>
      <c r="I4297" s="98">
        <v>0.43</v>
      </c>
    </row>
    <row r="4298" spans="1:9" ht="12.75" hidden="1" outlineLevel="4">
      <c r="A4298" s="85" t="s">
        <v>1940</v>
      </c>
      <c r="B4298" s="88" t="s">
        <v>2575</v>
      </c>
      <c r="C4298" s="88" t="s">
        <v>2576</v>
      </c>
      <c r="D4298" s="89">
        <v>280</v>
      </c>
      <c r="F4298" s="98">
        <f t="shared" si="67"/>
        <v>0.28</v>
      </c>
      <c r="I4298" s="98">
        <v>0.28</v>
      </c>
    </row>
    <row r="4299" spans="1:9" ht="12.75" hidden="1" outlineLevel="4">
      <c r="A4299" s="85" t="s">
        <v>1941</v>
      </c>
      <c r="B4299" s="88" t="s">
        <v>517</v>
      </c>
      <c r="C4299" s="88" t="s">
        <v>518</v>
      </c>
      <c r="D4299" s="89">
        <v>250</v>
      </c>
      <c r="F4299" s="98">
        <f t="shared" si="67"/>
        <v>0.25</v>
      </c>
      <c r="I4299" s="98">
        <v>0.25</v>
      </c>
    </row>
    <row r="4300" spans="1:9" ht="12.75" hidden="1" outlineLevel="4">
      <c r="A4300" s="85" t="s">
        <v>1942</v>
      </c>
      <c r="B4300" s="88" t="s">
        <v>2419</v>
      </c>
      <c r="C4300" s="88" t="s">
        <v>2420</v>
      </c>
      <c r="D4300" s="89">
        <v>691</v>
      </c>
      <c r="F4300" s="98">
        <f t="shared" si="67"/>
        <v>0.691</v>
      </c>
      <c r="I4300" s="98">
        <v>0.691</v>
      </c>
    </row>
    <row r="4301" spans="1:9" ht="12.75" hidden="1" outlineLevel="4">
      <c r="A4301" s="85" t="s">
        <v>1943</v>
      </c>
      <c r="B4301" s="88" t="s">
        <v>2422</v>
      </c>
      <c r="C4301" s="88" t="s">
        <v>2423</v>
      </c>
      <c r="D4301" s="89">
        <v>1850</v>
      </c>
      <c r="F4301" s="98">
        <f t="shared" si="67"/>
        <v>1.85</v>
      </c>
      <c r="I4301" s="98">
        <v>1.85</v>
      </c>
    </row>
    <row r="4302" spans="1:9" ht="12.75" hidden="1" outlineLevel="4">
      <c r="A4302" s="85" t="s">
        <v>1944</v>
      </c>
      <c r="B4302" s="88" t="s">
        <v>5097</v>
      </c>
      <c r="C4302" s="88" t="s">
        <v>5098</v>
      </c>
      <c r="D4302" s="89">
        <v>10872</v>
      </c>
      <c r="F4302" s="98">
        <f t="shared" si="67"/>
        <v>10.872</v>
      </c>
      <c r="I4302" s="98">
        <v>10.872</v>
      </c>
    </row>
    <row r="4303" spans="1:9" ht="12.75" hidden="1" outlineLevel="4">
      <c r="A4303" s="85" t="s">
        <v>1945</v>
      </c>
      <c r="B4303" s="88" t="s">
        <v>3284</v>
      </c>
      <c r="C4303" s="88" t="s">
        <v>3285</v>
      </c>
      <c r="D4303" s="89">
        <v>-1</v>
      </c>
      <c r="F4303" s="98">
        <f t="shared" si="67"/>
        <v>-0.001</v>
      </c>
      <c r="I4303" s="98">
        <v>-0.001</v>
      </c>
    </row>
    <row r="4304" spans="1:9" ht="12.75" hidden="1" outlineLevel="4">
      <c r="A4304" s="85" t="s">
        <v>1946</v>
      </c>
      <c r="B4304" s="88" t="s">
        <v>304</v>
      </c>
      <c r="C4304" s="88" t="s">
        <v>305</v>
      </c>
      <c r="D4304" s="89">
        <v>14</v>
      </c>
      <c r="F4304" s="98">
        <f t="shared" si="67"/>
        <v>0.014</v>
      </c>
      <c r="I4304" s="98">
        <v>0.014</v>
      </c>
    </row>
    <row r="4305" spans="1:9" ht="12.75" hidden="1" outlineLevel="4">
      <c r="A4305" s="85" t="s">
        <v>1947</v>
      </c>
      <c r="B4305" s="88" t="s">
        <v>2501</v>
      </c>
      <c r="C4305" s="88" t="s">
        <v>2502</v>
      </c>
      <c r="D4305" s="89">
        <v>1350</v>
      </c>
      <c r="F4305" s="98">
        <f t="shared" si="67"/>
        <v>1.35</v>
      </c>
      <c r="I4305" s="98">
        <v>1.35</v>
      </c>
    </row>
    <row r="4306" spans="1:9" ht="12.75" hidden="1" outlineLevel="4">
      <c r="A4306" s="85" t="s">
        <v>1948</v>
      </c>
      <c r="B4306" s="88" t="s">
        <v>2756</v>
      </c>
      <c r="C4306" s="88" t="s">
        <v>2757</v>
      </c>
      <c r="D4306" s="89">
        <v>100</v>
      </c>
      <c r="F4306" s="98">
        <f t="shared" si="67"/>
        <v>0.1</v>
      </c>
      <c r="I4306" s="98">
        <v>0.1</v>
      </c>
    </row>
    <row r="4307" spans="1:9" ht="12.75" hidden="1" outlineLevel="4">
      <c r="A4307" s="85" t="s">
        <v>1949</v>
      </c>
      <c r="B4307" s="88" t="s">
        <v>3200</v>
      </c>
      <c r="C4307" s="88" t="s">
        <v>4263</v>
      </c>
      <c r="D4307" s="89">
        <v>48</v>
      </c>
      <c r="F4307" s="98">
        <f t="shared" si="67"/>
        <v>0.048</v>
      </c>
      <c r="I4307" s="98">
        <v>0.048</v>
      </c>
    </row>
    <row r="4308" spans="1:9" ht="12.75" hidden="1" outlineLevel="4">
      <c r="A4308" s="85" t="s">
        <v>1950</v>
      </c>
      <c r="B4308" s="88" t="s">
        <v>2759</v>
      </c>
      <c r="C4308" s="88" t="s">
        <v>2760</v>
      </c>
      <c r="D4308" s="89">
        <v>10658</v>
      </c>
      <c r="F4308" s="98">
        <f t="shared" si="67"/>
        <v>10.658</v>
      </c>
      <c r="I4308" s="98">
        <v>10.658</v>
      </c>
    </row>
    <row r="4309" spans="1:9" ht="12.75" hidden="1" outlineLevel="4">
      <c r="A4309" s="85" t="s">
        <v>1951</v>
      </c>
      <c r="B4309" s="88" t="s">
        <v>2510</v>
      </c>
      <c r="C4309" s="88" t="s">
        <v>2511</v>
      </c>
      <c r="D4309" s="89">
        <v>4327</v>
      </c>
      <c r="F4309" s="98">
        <f t="shared" si="67"/>
        <v>4.327</v>
      </c>
      <c r="I4309" s="98">
        <v>4.327</v>
      </c>
    </row>
    <row r="4310" spans="1:9" ht="12.75" hidden="1" outlineLevel="4">
      <c r="A4310" s="85" t="s">
        <v>1952</v>
      </c>
      <c r="B4310" s="88" t="s">
        <v>2434</v>
      </c>
      <c r="C4310" s="88" t="s">
        <v>2435</v>
      </c>
      <c r="D4310" s="89">
        <v>4872</v>
      </c>
      <c r="F4310" s="98">
        <f t="shared" si="67"/>
        <v>4.872</v>
      </c>
      <c r="I4310" s="98">
        <v>4.872</v>
      </c>
    </row>
    <row r="4311" spans="1:9" ht="12.75" hidden="1" outlineLevel="4">
      <c r="A4311" s="85" t="s">
        <v>1953</v>
      </c>
      <c r="B4311" s="88" t="s">
        <v>2437</v>
      </c>
      <c r="C4311" s="88" t="s">
        <v>2438</v>
      </c>
      <c r="D4311" s="89">
        <v>4255</v>
      </c>
      <c r="F4311" s="98">
        <f t="shared" si="67"/>
        <v>4.255</v>
      </c>
      <c r="I4311" s="98">
        <v>4.255</v>
      </c>
    </row>
    <row r="4312" spans="1:9" ht="12.75" hidden="1" outlineLevel="4">
      <c r="A4312" s="85" t="s">
        <v>1954</v>
      </c>
      <c r="B4312" s="88" t="s">
        <v>2443</v>
      </c>
      <c r="C4312" s="88" t="s">
        <v>4691</v>
      </c>
      <c r="D4312" s="89">
        <v>8712</v>
      </c>
      <c r="F4312" s="98">
        <f t="shared" si="67"/>
        <v>8.712</v>
      </c>
      <c r="I4312" s="98">
        <v>8.712</v>
      </c>
    </row>
    <row r="4313" spans="1:9" ht="12.75" hidden="1" outlineLevel="4">
      <c r="A4313" s="85" t="s">
        <v>1955</v>
      </c>
      <c r="B4313" s="88" t="s">
        <v>2522</v>
      </c>
      <c r="C4313" s="88" t="s">
        <v>2523</v>
      </c>
      <c r="D4313" s="89">
        <v>7610</v>
      </c>
      <c r="F4313" s="98">
        <f t="shared" si="67"/>
        <v>7.61</v>
      </c>
      <c r="I4313" s="98">
        <v>7.61</v>
      </c>
    </row>
    <row r="4314" spans="1:9" ht="12.75" hidden="1" outlineLevel="4">
      <c r="A4314" s="85" t="s">
        <v>1956</v>
      </c>
      <c r="B4314" s="88" t="s">
        <v>4696</v>
      </c>
      <c r="C4314" s="88" t="s">
        <v>4697</v>
      </c>
      <c r="D4314" s="89">
        <v>18044</v>
      </c>
      <c r="F4314" s="98">
        <f t="shared" si="67"/>
        <v>18.044</v>
      </c>
      <c r="I4314" s="98">
        <v>18.044</v>
      </c>
    </row>
    <row r="4315" spans="1:9" ht="12.75" hidden="1" outlineLevel="4">
      <c r="A4315" s="85" t="s">
        <v>1957</v>
      </c>
      <c r="B4315" s="88" t="s">
        <v>4699</v>
      </c>
      <c r="C4315" s="88" t="s">
        <v>4700</v>
      </c>
      <c r="D4315" s="89">
        <v>1522</v>
      </c>
      <c r="F4315" s="98">
        <f t="shared" si="67"/>
        <v>1.522</v>
      </c>
      <c r="I4315" s="98">
        <v>1.522</v>
      </c>
    </row>
    <row r="4316" spans="1:9" ht="12.75" hidden="1" outlineLevel="4">
      <c r="A4316" s="85" t="s">
        <v>1958</v>
      </c>
      <c r="B4316" s="88" t="s">
        <v>2562</v>
      </c>
      <c r="C4316" s="88" t="s">
        <v>2563</v>
      </c>
      <c r="D4316" s="89">
        <v>91874</v>
      </c>
      <c r="F4316" s="98">
        <f t="shared" si="67"/>
        <v>91.874</v>
      </c>
      <c r="I4316" s="98">
        <v>91.874</v>
      </c>
    </row>
    <row r="4317" spans="1:9" ht="12.75" hidden="1" outlineLevel="4">
      <c r="A4317" s="85" t="s">
        <v>1959</v>
      </c>
      <c r="B4317" s="88" t="s">
        <v>2477</v>
      </c>
      <c r="C4317" s="88" t="s">
        <v>2478</v>
      </c>
      <c r="D4317" s="89">
        <v>-594207</v>
      </c>
      <c r="F4317" s="98">
        <f t="shared" si="67"/>
        <v>-594.207</v>
      </c>
      <c r="I4317" s="98">
        <v>-594.207</v>
      </c>
    </row>
    <row r="4318" spans="1:9" ht="12.75" hidden="1" outlineLevel="4">
      <c r="A4318" s="85" t="s">
        <v>1960</v>
      </c>
      <c r="B4318" s="88" t="s">
        <v>2480</v>
      </c>
      <c r="C4318" s="88" t="s">
        <v>2481</v>
      </c>
      <c r="D4318" s="89">
        <v>-173849</v>
      </c>
      <c r="F4318" s="98">
        <f t="shared" si="67"/>
        <v>-173.849</v>
      </c>
      <c r="I4318" s="98">
        <v>-173.849</v>
      </c>
    </row>
    <row r="4319" spans="1:9" ht="12.75" hidden="1" outlineLevel="3" collapsed="1">
      <c r="A4319" s="85" t="s">
        <v>2398</v>
      </c>
      <c r="B4319" s="90" t="s">
        <v>1961</v>
      </c>
      <c r="C4319" s="90" t="s">
        <v>2374</v>
      </c>
      <c r="D4319" s="91">
        <v>-2425</v>
      </c>
      <c r="F4319" s="98">
        <f t="shared" si="67"/>
        <v>-2.425</v>
      </c>
      <c r="I4319" s="98">
        <v>-2.425</v>
      </c>
    </row>
    <row r="4320" spans="1:9" ht="12.75" hidden="1" outlineLevel="4">
      <c r="A4320" s="85" t="s">
        <v>1962</v>
      </c>
      <c r="B4320" s="88" t="s">
        <v>2486</v>
      </c>
      <c r="C4320" s="88" t="s">
        <v>2487</v>
      </c>
      <c r="D4320" s="89">
        <v>6979</v>
      </c>
      <c r="F4320" s="98">
        <f t="shared" si="67"/>
        <v>6.979</v>
      </c>
      <c r="I4320" s="98">
        <v>6.979</v>
      </c>
    </row>
    <row r="4321" spans="1:9" ht="12.75" hidden="1" outlineLevel="4">
      <c r="A4321" s="85" t="s">
        <v>1963</v>
      </c>
      <c r="B4321" s="88" t="s">
        <v>2407</v>
      </c>
      <c r="C4321" s="88" t="s">
        <v>2408</v>
      </c>
      <c r="D4321" s="89">
        <v>-51</v>
      </c>
      <c r="F4321" s="98">
        <f t="shared" si="67"/>
        <v>-0.051</v>
      </c>
      <c r="I4321" s="98">
        <v>-0.051</v>
      </c>
    </row>
    <row r="4322" spans="1:9" ht="12.75" hidden="1" outlineLevel="4">
      <c r="A4322" s="85" t="s">
        <v>1964</v>
      </c>
      <c r="B4322" s="88" t="s">
        <v>2410</v>
      </c>
      <c r="C4322" s="88" t="s">
        <v>2411</v>
      </c>
      <c r="D4322" s="89">
        <v>138</v>
      </c>
      <c r="F4322" s="98">
        <f t="shared" si="67"/>
        <v>0.138</v>
      </c>
      <c r="I4322" s="98">
        <v>0.138</v>
      </c>
    </row>
    <row r="4323" spans="1:9" ht="12.75" hidden="1" outlineLevel="4">
      <c r="A4323" s="85" t="s">
        <v>1965</v>
      </c>
      <c r="B4323" s="88" t="s">
        <v>2534</v>
      </c>
      <c r="C4323" s="88" t="s">
        <v>2535</v>
      </c>
      <c r="D4323" s="89">
        <v>4695</v>
      </c>
      <c r="F4323" s="98">
        <f t="shared" si="67"/>
        <v>4.695</v>
      </c>
      <c r="I4323" s="98">
        <v>4.695</v>
      </c>
    </row>
    <row r="4324" spans="1:9" ht="12.75" hidden="1" outlineLevel="4">
      <c r="A4324" s="85" t="s">
        <v>1966</v>
      </c>
      <c r="B4324" s="88" t="s">
        <v>2434</v>
      </c>
      <c r="C4324" s="88" t="s">
        <v>2435</v>
      </c>
      <c r="D4324" s="89">
        <v>406</v>
      </c>
      <c r="F4324" s="98">
        <f t="shared" si="67"/>
        <v>0.406</v>
      </c>
      <c r="I4324" s="98">
        <v>0.406</v>
      </c>
    </row>
    <row r="4325" spans="1:9" ht="12.75" hidden="1" outlineLevel="4">
      <c r="A4325" s="85" t="s">
        <v>1967</v>
      </c>
      <c r="B4325" s="88" t="s">
        <v>2440</v>
      </c>
      <c r="C4325" s="88" t="s">
        <v>2441</v>
      </c>
      <c r="D4325" s="89">
        <v>598</v>
      </c>
      <c r="F4325" s="98">
        <f t="shared" si="67"/>
        <v>0.598</v>
      </c>
      <c r="I4325" s="98">
        <v>0.598</v>
      </c>
    </row>
    <row r="4326" spans="1:9" ht="12.75" hidden="1" outlineLevel="4">
      <c r="A4326" s="85" t="s">
        <v>1968</v>
      </c>
      <c r="B4326" s="88" t="s">
        <v>2443</v>
      </c>
      <c r="C4326" s="88" t="s">
        <v>4691</v>
      </c>
      <c r="D4326" s="89">
        <v>726</v>
      </c>
      <c r="F4326" s="98">
        <f t="shared" si="67"/>
        <v>0.726</v>
      </c>
      <c r="I4326" s="98">
        <v>0.726</v>
      </c>
    </row>
    <row r="4327" spans="1:9" ht="12.75" hidden="1" outlineLevel="4">
      <c r="A4327" s="85" t="s">
        <v>1969</v>
      </c>
      <c r="B4327" s="88" t="s">
        <v>4693</v>
      </c>
      <c r="C4327" s="88" t="s">
        <v>4694</v>
      </c>
      <c r="D4327" s="89">
        <v>2568</v>
      </c>
      <c r="F4327" s="98">
        <f t="shared" si="67"/>
        <v>2.568</v>
      </c>
      <c r="I4327" s="98">
        <v>2.568</v>
      </c>
    </row>
    <row r="4328" spans="1:9" ht="12.75" hidden="1" outlineLevel="4">
      <c r="A4328" s="85" t="s">
        <v>1970</v>
      </c>
      <c r="B4328" s="88" t="s">
        <v>2525</v>
      </c>
      <c r="C4328" s="88" t="s">
        <v>2526</v>
      </c>
      <c r="D4328" s="89">
        <v>989</v>
      </c>
      <c r="F4328" s="98">
        <f t="shared" si="67"/>
        <v>0.989</v>
      </c>
      <c r="I4328" s="98">
        <v>0.989</v>
      </c>
    </row>
    <row r="4329" spans="1:9" ht="12.75" hidden="1" outlineLevel="4">
      <c r="A4329" s="85" t="s">
        <v>1971</v>
      </c>
      <c r="B4329" s="88" t="s">
        <v>4702</v>
      </c>
      <c r="C4329" s="88" t="s">
        <v>4703</v>
      </c>
      <c r="D4329" s="89">
        <v>323</v>
      </c>
      <c r="F4329" s="98">
        <f t="shared" si="67"/>
        <v>0.323</v>
      </c>
      <c r="I4329" s="98">
        <v>0.323</v>
      </c>
    </row>
    <row r="4330" spans="1:9" ht="12.75" hidden="1" outlineLevel="4">
      <c r="A4330" s="85" t="s">
        <v>1972</v>
      </c>
      <c r="B4330" s="88" t="s">
        <v>2477</v>
      </c>
      <c r="C4330" s="88" t="s">
        <v>2478</v>
      </c>
      <c r="D4330" s="89">
        <v>-63407</v>
      </c>
      <c r="F4330" s="98">
        <f t="shared" si="67"/>
        <v>-63.407</v>
      </c>
      <c r="I4330" s="98">
        <v>-63.407</v>
      </c>
    </row>
    <row r="4331" spans="1:9" ht="12.75" hidden="1" outlineLevel="4">
      <c r="A4331" s="85" t="s">
        <v>1973</v>
      </c>
      <c r="B4331" s="88" t="s">
        <v>2480</v>
      </c>
      <c r="C4331" s="88" t="s">
        <v>2481</v>
      </c>
      <c r="D4331" s="89">
        <v>-1786</v>
      </c>
      <c r="F4331" s="98">
        <f t="shared" si="67"/>
        <v>-1.786</v>
      </c>
      <c r="I4331" s="98">
        <v>-1.786</v>
      </c>
    </row>
    <row r="4332" spans="1:9" ht="12.75" hidden="1" outlineLevel="4">
      <c r="A4332" s="85" t="s">
        <v>4046</v>
      </c>
      <c r="B4332" s="88" t="s">
        <v>2483</v>
      </c>
      <c r="C4332" s="88" t="s">
        <v>2484</v>
      </c>
      <c r="D4332" s="89">
        <v>34549</v>
      </c>
      <c r="F4332" s="98">
        <f t="shared" si="67"/>
        <v>34.549</v>
      </c>
      <c r="I4332" s="98">
        <v>34.549</v>
      </c>
    </row>
    <row r="4333" spans="1:9" ht="12.75" hidden="1" outlineLevel="4">
      <c r="A4333" s="85" t="s">
        <v>4047</v>
      </c>
      <c r="B4333" s="88" t="s">
        <v>2404</v>
      </c>
      <c r="C4333" s="88" t="s">
        <v>2405</v>
      </c>
      <c r="D4333" s="89">
        <v>2775</v>
      </c>
      <c r="F4333" s="98">
        <f t="shared" si="67"/>
        <v>2.775</v>
      </c>
      <c r="I4333" s="98">
        <v>2.775</v>
      </c>
    </row>
    <row r="4334" spans="1:9" ht="12.75" hidden="1" outlineLevel="4">
      <c r="A4334" s="85" t="s">
        <v>4048</v>
      </c>
      <c r="B4334" s="88" t="s">
        <v>2413</v>
      </c>
      <c r="C4334" s="88" t="s">
        <v>2414</v>
      </c>
      <c r="D4334" s="89">
        <v>-87</v>
      </c>
      <c r="F4334" s="98">
        <f t="shared" si="67"/>
        <v>-0.087</v>
      </c>
      <c r="I4334" s="98">
        <v>-0.087</v>
      </c>
    </row>
    <row r="4335" spans="1:9" ht="12.75" hidden="1" outlineLevel="4">
      <c r="A4335" s="85" t="s">
        <v>4049</v>
      </c>
      <c r="B4335" s="88" t="s">
        <v>2507</v>
      </c>
      <c r="C4335" s="88" t="s">
        <v>2508</v>
      </c>
      <c r="D4335" s="89">
        <v>189</v>
      </c>
      <c r="F4335" s="98">
        <f t="shared" si="67"/>
        <v>0.189</v>
      </c>
      <c r="I4335" s="98">
        <v>0.189</v>
      </c>
    </row>
    <row r="4336" spans="1:9" ht="12.75" hidden="1" outlineLevel="4">
      <c r="A4336" s="85" t="s">
        <v>4050</v>
      </c>
      <c r="B4336" s="88" t="s">
        <v>2510</v>
      </c>
      <c r="C4336" s="88" t="s">
        <v>2511</v>
      </c>
      <c r="D4336" s="89">
        <v>361</v>
      </c>
      <c r="F4336" s="98">
        <f t="shared" si="67"/>
        <v>0.361</v>
      </c>
      <c r="I4336" s="98">
        <v>0.361</v>
      </c>
    </row>
    <row r="4337" spans="1:9" ht="12.75" hidden="1" outlineLevel="4">
      <c r="A4337" s="85" t="s">
        <v>4051</v>
      </c>
      <c r="B4337" s="88" t="s">
        <v>2513</v>
      </c>
      <c r="C4337" s="88" t="s">
        <v>2514</v>
      </c>
      <c r="D4337" s="89">
        <v>561</v>
      </c>
      <c r="F4337" s="98">
        <f t="shared" si="67"/>
        <v>0.561</v>
      </c>
      <c r="I4337" s="98">
        <v>0.561</v>
      </c>
    </row>
    <row r="4338" spans="1:9" ht="12.75" hidden="1" outlineLevel="4">
      <c r="A4338" s="85" t="s">
        <v>4052</v>
      </c>
      <c r="B4338" s="88" t="s">
        <v>2516</v>
      </c>
      <c r="C4338" s="88" t="s">
        <v>2517</v>
      </c>
      <c r="D4338" s="89">
        <v>154</v>
      </c>
      <c r="F4338" s="98">
        <f t="shared" si="67"/>
        <v>0.154</v>
      </c>
      <c r="I4338" s="98">
        <v>0.154</v>
      </c>
    </row>
    <row r="4339" spans="1:9" ht="12.75" hidden="1" outlineLevel="4">
      <c r="A4339" s="85" t="s">
        <v>4053</v>
      </c>
      <c r="B4339" s="88" t="s">
        <v>2437</v>
      </c>
      <c r="C4339" s="88" t="s">
        <v>2438</v>
      </c>
      <c r="D4339" s="89">
        <v>355</v>
      </c>
      <c r="F4339" s="98">
        <f t="shared" si="67"/>
        <v>0.355</v>
      </c>
      <c r="I4339" s="98">
        <v>0.355</v>
      </c>
    </row>
    <row r="4340" spans="1:9" ht="12.75" hidden="1" outlineLevel="4">
      <c r="A4340" s="85" t="s">
        <v>4054</v>
      </c>
      <c r="B4340" s="88" t="s">
        <v>2519</v>
      </c>
      <c r="C4340" s="88" t="s">
        <v>2520</v>
      </c>
      <c r="D4340" s="89">
        <v>7001</v>
      </c>
      <c r="F4340" s="98">
        <f t="shared" si="67"/>
        <v>7.001</v>
      </c>
      <c r="I4340" s="98">
        <v>7.001</v>
      </c>
    </row>
    <row r="4341" spans="1:9" ht="12.75" hidden="1" outlineLevel="4">
      <c r="A4341" s="85" t="s">
        <v>4055</v>
      </c>
      <c r="B4341" s="88" t="s">
        <v>4696</v>
      </c>
      <c r="C4341" s="88" t="s">
        <v>4697</v>
      </c>
      <c r="D4341" s="89">
        <v>1746</v>
      </c>
      <c r="F4341" s="98">
        <f t="shared" si="67"/>
        <v>1.746</v>
      </c>
      <c r="I4341" s="98">
        <v>1.746</v>
      </c>
    </row>
    <row r="4342" spans="1:9" ht="12.75" hidden="1" outlineLevel="4">
      <c r="A4342" s="85" t="s">
        <v>4056</v>
      </c>
      <c r="B4342" s="88" t="s">
        <v>4699</v>
      </c>
      <c r="C4342" s="88" t="s">
        <v>4700</v>
      </c>
      <c r="D4342" s="89">
        <v>127</v>
      </c>
      <c r="F4342" s="98">
        <f t="shared" si="67"/>
        <v>0.127</v>
      </c>
      <c r="I4342" s="98">
        <v>0.127</v>
      </c>
    </row>
    <row r="4343" spans="1:9" ht="12.75" hidden="1" outlineLevel="3" collapsed="1">
      <c r="A4343" s="85" t="s">
        <v>2398</v>
      </c>
      <c r="B4343" s="90" t="s">
        <v>4057</v>
      </c>
      <c r="C4343" s="90" t="s">
        <v>1913</v>
      </c>
      <c r="D4343" s="91">
        <v>-91</v>
      </c>
      <c r="F4343" s="98">
        <f t="shared" si="67"/>
        <v>-0.091</v>
      </c>
      <c r="I4343" s="98">
        <v>-0.091</v>
      </c>
    </row>
    <row r="4344" spans="1:9" ht="12.75" outlineLevel="2" collapsed="1">
      <c r="A4344" s="85" t="s">
        <v>2401</v>
      </c>
      <c r="B4344" s="90" t="s">
        <v>4058</v>
      </c>
      <c r="C4344" s="90" t="s">
        <v>2374</v>
      </c>
      <c r="D4344" s="91">
        <v>-2541</v>
      </c>
      <c r="F4344" s="98">
        <f t="shared" si="67"/>
        <v>-2.541</v>
      </c>
      <c r="I4344" s="98">
        <v>-2.541</v>
      </c>
    </row>
    <row r="4345" spans="1:9" ht="12.75" hidden="1" outlineLevel="4">
      <c r="A4345" s="85" t="s">
        <v>4059</v>
      </c>
      <c r="B4345" s="88" t="s">
        <v>5097</v>
      </c>
      <c r="C4345" s="88" t="s">
        <v>5098</v>
      </c>
      <c r="D4345" s="89">
        <v>40014</v>
      </c>
      <c r="F4345" s="98">
        <f t="shared" si="67"/>
        <v>40.014</v>
      </c>
      <c r="I4345" s="98">
        <v>40.014</v>
      </c>
    </row>
    <row r="4346" spans="1:9" ht="12.75" hidden="1" outlineLevel="4">
      <c r="A4346" s="85" t="s">
        <v>4060</v>
      </c>
      <c r="B4346" s="88" t="s">
        <v>2480</v>
      </c>
      <c r="C4346" s="88" t="s">
        <v>2481</v>
      </c>
      <c r="D4346" s="89">
        <v>-1297</v>
      </c>
      <c r="F4346" s="98">
        <f t="shared" si="67"/>
        <v>-1.297</v>
      </c>
      <c r="I4346" s="98">
        <v>-1.297</v>
      </c>
    </row>
    <row r="4347" spans="1:9" ht="12.75" hidden="1" outlineLevel="4">
      <c r="A4347" s="85" t="s">
        <v>4061</v>
      </c>
      <c r="B4347" s="88" t="s">
        <v>4693</v>
      </c>
      <c r="C4347" s="88" t="s">
        <v>4694</v>
      </c>
      <c r="D4347" s="89">
        <v>5449</v>
      </c>
      <c r="F4347" s="98">
        <f t="shared" si="67"/>
        <v>5.449</v>
      </c>
      <c r="I4347" s="98">
        <v>5.449</v>
      </c>
    </row>
    <row r="4348" spans="1:9" ht="12.75" hidden="1" outlineLevel="4">
      <c r="A4348" s="85" t="s">
        <v>4062</v>
      </c>
      <c r="B4348" s="88" t="s">
        <v>2525</v>
      </c>
      <c r="C4348" s="88" t="s">
        <v>2526</v>
      </c>
      <c r="D4348" s="89">
        <v>1875</v>
      </c>
      <c r="F4348" s="98">
        <f t="shared" si="67"/>
        <v>1.875</v>
      </c>
      <c r="I4348" s="98">
        <v>1.875</v>
      </c>
    </row>
    <row r="4349" spans="1:9" ht="12.75" hidden="1" outlineLevel="4">
      <c r="A4349" s="85" t="s">
        <v>4063</v>
      </c>
      <c r="B4349" s="88" t="s">
        <v>2477</v>
      </c>
      <c r="C4349" s="88" t="s">
        <v>2478</v>
      </c>
      <c r="D4349" s="89">
        <v>-46056</v>
      </c>
      <c r="F4349" s="98">
        <f t="shared" si="67"/>
        <v>-46.056</v>
      </c>
      <c r="I4349" s="98">
        <v>-46.056</v>
      </c>
    </row>
    <row r="4350" spans="1:9" ht="12.75" hidden="1" outlineLevel="3" collapsed="1">
      <c r="A4350" s="85" t="s">
        <v>2398</v>
      </c>
      <c r="B4350" s="90" t="s">
        <v>4064</v>
      </c>
      <c r="C4350" s="90" t="s">
        <v>1163</v>
      </c>
      <c r="D4350" s="91">
        <v>-15</v>
      </c>
      <c r="F4350" s="98">
        <f t="shared" si="67"/>
        <v>-0.015</v>
      </c>
      <c r="I4350" s="98">
        <v>-0.015</v>
      </c>
    </row>
    <row r="4351" spans="1:9" ht="12.75" outlineLevel="2" collapsed="1">
      <c r="A4351" s="85" t="s">
        <v>2401</v>
      </c>
      <c r="B4351" s="90" t="s">
        <v>4065</v>
      </c>
      <c r="C4351" s="90" t="s">
        <v>2375</v>
      </c>
      <c r="D4351" s="91">
        <v>-15</v>
      </c>
      <c r="F4351" s="98">
        <f t="shared" si="67"/>
        <v>-0.015</v>
      </c>
      <c r="I4351" s="98">
        <v>-0.015</v>
      </c>
    </row>
    <row r="4352" spans="1:9" ht="12.75" hidden="1" outlineLevel="4">
      <c r="A4352" s="85" t="s">
        <v>4066</v>
      </c>
      <c r="B4352" s="88" t="s">
        <v>2483</v>
      </c>
      <c r="C4352" s="88" t="s">
        <v>2484</v>
      </c>
      <c r="D4352" s="89">
        <v>79388</v>
      </c>
      <c r="F4352" s="98">
        <f t="shared" si="67"/>
        <v>79.388</v>
      </c>
      <c r="I4352" s="98">
        <v>79.388</v>
      </c>
    </row>
    <row r="4353" spans="1:9" ht="12.75" hidden="1" outlineLevel="4">
      <c r="A4353" s="85" t="s">
        <v>4067</v>
      </c>
      <c r="B4353" s="88" t="s">
        <v>2486</v>
      </c>
      <c r="C4353" s="88" t="s">
        <v>2487</v>
      </c>
      <c r="D4353" s="89">
        <v>16036</v>
      </c>
      <c r="F4353" s="98">
        <f t="shared" si="67"/>
        <v>16.036</v>
      </c>
      <c r="I4353" s="98">
        <v>16.036</v>
      </c>
    </row>
    <row r="4354" spans="1:9" ht="12.75" hidden="1" outlineLevel="4">
      <c r="A4354" s="85" t="s">
        <v>4068</v>
      </c>
      <c r="B4354" s="88" t="s">
        <v>2407</v>
      </c>
      <c r="C4354" s="88" t="s">
        <v>2408</v>
      </c>
      <c r="D4354" s="89">
        <v>-647</v>
      </c>
      <c r="F4354" s="98">
        <f t="shared" si="67"/>
        <v>-0.647</v>
      </c>
      <c r="I4354" s="98">
        <v>-0.647</v>
      </c>
    </row>
    <row r="4355" spans="1:9" ht="12.75" hidden="1" outlineLevel="4">
      <c r="A4355" s="85" t="s">
        <v>4069</v>
      </c>
      <c r="B4355" s="88" t="s">
        <v>2410</v>
      </c>
      <c r="C4355" s="88" t="s">
        <v>2411</v>
      </c>
      <c r="D4355" s="89">
        <v>402</v>
      </c>
      <c r="F4355" s="98">
        <f t="shared" si="67"/>
        <v>0.402</v>
      </c>
      <c r="I4355" s="98">
        <v>0.402</v>
      </c>
    </row>
    <row r="4356" spans="1:9" ht="12.75" hidden="1" outlineLevel="4">
      <c r="A4356" s="85" t="s">
        <v>4070</v>
      </c>
      <c r="B4356" s="88" t="s">
        <v>2413</v>
      </c>
      <c r="C4356" s="88" t="s">
        <v>2414</v>
      </c>
      <c r="D4356" s="89">
        <v>-429</v>
      </c>
      <c r="F4356" s="98">
        <f t="shared" si="67"/>
        <v>-0.429</v>
      </c>
      <c r="I4356" s="98">
        <v>-0.429</v>
      </c>
    </row>
    <row r="4357" spans="1:9" ht="12.75" hidden="1" outlineLevel="4">
      <c r="A4357" s="85" t="s">
        <v>4071</v>
      </c>
      <c r="B4357" s="88" t="s">
        <v>2507</v>
      </c>
      <c r="C4357" s="88" t="s">
        <v>2508</v>
      </c>
      <c r="D4357" s="89">
        <v>567</v>
      </c>
      <c r="F4357" s="98">
        <f t="shared" si="67"/>
        <v>0.567</v>
      </c>
      <c r="I4357" s="98">
        <v>0.567</v>
      </c>
    </row>
    <row r="4358" spans="1:9" ht="12.75" hidden="1" outlineLevel="4">
      <c r="A4358" s="85" t="s">
        <v>4072</v>
      </c>
      <c r="B4358" s="88" t="s">
        <v>2513</v>
      </c>
      <c r="C4358" s="88" t="s">
        <v>2514</v>
      </c>
      <c r="D4358" s="89">
        <v>1532</v>
      </c>
      <c r="F4358" s="98">
        <f aca="true" t="shared" si="68" ref="F4358:F4421">D4358/1000</f>
        <v>1.532</v>
      </c>
      <c r="I4358" s="98">
        <v>1.532</v>
      </c>
    </row>
    <row r="4359" spans="1:9" ht="12.75" hidden="1" outlineLevel="4">
      <c r="A4359" s="85" t="s">
        <v>2000</v>
      </c>
      <c r="B4359" s="88" t="s">
        <v>2516</v>
      </c>
      <c r="C4359" s="88" t="s">
        <v>2517</v>
      </c>
      <c r="D4359" s="89">
        <v>462</v>
      </c>
      <c r="F4359" s="98">
        <f t="shared" si="68"/>
        <v>0.462</v>
      </c>
      <c r="I4359" s="98">
        <v>0.462</v>
      </c>
    </row>
    <row r="4360" spans="1:9" ht="12.75" hidden="1" outlineLevel="4">
      <c r="A4360" s="85" t="s">
        <v>2001</v>
      </c>
      <c r="B4360" s="88" t="s">
        <v>2440</v>
      </c>
      <c r="C4360" s="88" t="s">
        <v>2441</v>
      </c>
      <c r="D4360" s="89">
        <v>1792</v>
      </c>
      <c r="F4360" s="98">
        <f t="shared" si="68"/>
        <v>1.792</v>
      </c>
      <c r="I4360" s="98">
        <v>1.792</v>
      </c>
    </row>
    <row r="4361" spans="1:9" ht="12.75" hidden="1" outlineLevel="4">
      <c r="A4361" s="85" t="s">
        <v>2002</v>
      </c>
      <c r="B4361" s="88" t="s">
        <v>4693</v>
      </c>
      <c r="C4361" s="88" t="s">
        <v>4694</v>
      </c>
      <c r="D4361" s="89">
        <v>9315</v>
      </c>
      <c r="F4361" s="98">
        <f t="shared" si="68"/>
        <v>9.315</v>
      </c>
      <c r="I4361" s="98">
        <v>9.315</v>
      </c>
    </row>
    <row r="4362" spans="1:9" ht="12.75" hidden="1" outlineLevel="4">
      <c r="A4362" s="85" t="s">
        <v>2003</v>
      </c>
      <c r="B4362" s="88" t="s">
        <v>2519</v>
      </c>
      <c r="C4362" s="88" t="s">
        <v>2520</v>
      </c>
      <c r="D4362" s="89">
        <v>23337</v>
      </c>
      <c r="F4362" s="98">
        <f t="shared" si="68"/>
        <v>23.337</v>
      </c>
      <c r="I4362" s="98">
        <v>23.337</v>
      </c>
    </row>
    <row r="4363" spans="1:9" ht="12.75" hidden="1" outlineLevel="4">
      <c r="A4363" s="85" t="s">
        <v>2004</v>
      </c>
      <c r="B4363" s="88" t="s">
        <v>2525</v>
      </c>
      <c r="C4363" s="88" t="s">
        <v>2526</v>
      </c>
      <c r="D4363" s="89">
        <v>1944</v>
      </c>
      <c r="F4363" s="98">
        <f t="shared" si="68"/>
        <v>1.944</v>
      </c>
      <c r="I4363" s="98">
        <v>1.944</v>
      </c>
    </row>
    <row r="4364" spans="1:9" ht="12.75" hidden="1" outlineLevel="4">
      <c r="A4364" s="85" t="s">
        <v>2005</v>
      </c>
      <c r="B4364" s="88" t="s">
        <v>4696</v>
      </c>
      <c r="C4364" s="88" t="s">
        <v>4697</v>
      </c>
      <c r="D4364" s="89">
        <v>4773</v>
      </c>
      <c r="F4364" s="98">
        <f t="shared" si="68"/>
        <v>4.773</v>
      </c>
      <c r="I4364" s="98">
        <v>4.773</v>
      </c>
    </row>
    <row r="4365" spans="1:9" ht="12.75" hidden="1" outlineLevel="4">
      <c r="A4365" s="85" t="s">
        <v>2006</v>
      </c>
      <c r="B4365" s="88" t="s">
        <v>4699</v>
      </c>
      <c r="C4365" s="88" t="s">
        <v>4700</v>
      </c>
      <c r="D4365" s="89">
        <v>380</v>
      </c>
      <c r="F4365" s="98">
        <f t="shared" si="68"/>
        <v>0.38</v>
      </c>
      <c r="I4365" s="98">
        <v>0.38</v>
      </c>
    </row>
    <row r="4366" spans="1:9" ht="12.75" hidden="1" outlineLevel="4">
      <c r="A4366" s="85" t="s">
        <v>2007</v>
      </c>
      <c r="B4366" s="88" t="s">
        <v>4702</v>
      </c>
      <c r="C4366" s="88" t="s">
        <v>4703</v>
      </c>
      <c r="D4366" s="89">
        <v>294</v>
      </c>
      <c r="F4366" s="98">
        <f t="shared" si="68"/>
        <v>0.294</v>
      </c>
      <c r="I4366" s="98">
        <v>0.294</v>
      </c>
    </row>
    <row r="4367" spans="1:9" ht="12.75" hidden="1" outlineLevel="4">
      <c r="A4367" s="85" t="s">
        <v>2008</v>
      </c>
      <c r="B4367" s="88" t="s">
        <v>2477</v>
      </c>
      <c r="C4367" s="88" t="s">
        <v>2478</v>
      </c>
      <c r="D4367" s="89">
        <v>-402825</v>
      </c>
      <c r="F4367" s="98">
        <f t="shared" si="68"/>
        <v>-402.825</v>
      </c>
      <c r="I4367" s="98">
        <v>-402.825</v>
      </c>
    </row>
    <row r="4368" spans="1:9" ht="12.75" hidden="1" outlineLevel="4">
      <c r="A4368" s="85" t="s">
        <v>2009</v>
      </c>
      <c r="B4368" s="88" t="s">
        <v>2404</v>
      </c>
      <c r="C4368" s="88" t="s">
        <v>2405</v>
      </c>
      <c r="D4368" s="89">
        <v>5875</v>
      </c>
      <c r="F4368" s="98">
        <f t="shared" si="68"/>
        <v>5.875</v>
      </c>
      <c r="I4368" s="98">
        <v>5.875</v>
      </c>
    </row>
    <row r="4369" spans="1:9" ht="12.75" hidden="1" outlineLevel="4">
      <c r="A4369" s="85" t="s">
        <v>2010</v>
      </c>
      <c r="B4369" s="88" t="s">
        <v>2773</v>
      </c>
      <c r="C4369" s="88" t="s">
        <v>2774</v>
      </c>
      <c r="D4369" s="89">
        <v>208353</v>
      </c>
      <c r="F4369" s="98">
        <f t="shared" si="68"/>
        <v>208.353</v>
      </c>
      <c r="I4369" s="98">
        <v>208.353</v>
      </c>
    </row>
    <row r="4370" spans="1:9" ht="12.75" hidden="1" outlineLevel="4">
      <c r="A4370" s="85" t="s">
        <v>2011</v>
      </c>
      <c r="B4370" s="88" t="s">
        <v>2510</v>
      </c>
      <c r="C4370" s="88" t="s">
        <v>2511</v>
      </c>
      <c r="D4370" s="89">
        <v>1082</v>
      </c>
      <c r="F4370" s="98">
        <f t="shared" si="68"/>
        <v>1.082</v>
      </c>
      <c r="I4370" s="98">
        <v>1.082</v>
      </c>
    </row>
    <row r="4371" spans="1:9" ht="12.75" hidden="1" outlineLevel="4">
      <c r="A4371" s="85" t="s">
        <v>2012</v>
      </c>
      <c r="B4371" s="88" t="s">
        <v>2434</v>
      </c>
      <c r="C4371" s="88" t="s">
        <v>2435</v>
      </c>
      <c r="D4371" s="89">
        <v>1218</v>
      </c>
      <c r="F4371" s="98">
        <f t="shared" si="68"/>
        <v>1.218</v>
      </c>
      <c r="I4371" s="98">
        <v>1.218</v>
      </c>
    </row>
    <row r="4372" spans="1:9" ht="12.75" hidden="1" outlineLevel="4">
      <c r="A4372" s="85" t="s">
        <v>2013</v>
      </c>
      <c r="B4372" s="88" t="s">
        <v>2437</v>
      </c>
      <c r="C4372" s="88" t="s">
        <v>2438</v>
      </c>
      <c r="D4372" s="89">
        <v>1064</v>
      </c>
      <c r="F4372" s="98">
        <f t="shared" si="68"/>
        <v>1.064</v>
      </c>
      <c r="I4372" s="98">
        <v>1.064</v>
      </c>
    </row>
    <row r="4373" spans="1:9" ht="12.75" hidden="1" outlineLevel="4">
      <c r="A4373" s="85" t="s">
        <v>2014</v>
      </c>
      <c r="B4373" s="88" t="s">
        <v>2443</v>
      </c>
      <c r="C4373" s="88" t="s">
        <v>4691</v>
      </c>
      <c r="D4373" s="89">
        <v>2178</v>
      </c>
      <c r="F4373" s="98">
        <f t="shared" si="68"/>
        <v>2.178</v>
      </c>
      <c r="I4373" s="98">
        <v>2.178</v>
      </c>
    </row>
    <row r="4374" spans="1:9" ht="12.75" hidden="1" outlineLevel="4">
      <c r="A4374" s="85" t="s">
        <v>2015</v>
      </c>
      <c r="B4374" s="88" t="s">
        <v>2480</v>
      </c>
      <c r="C4374" s="88" t="s">
        <v>2481</v>
      </c>
      <c r="D4374" s="89">
        <v>-11346</v>
      </c>
      <c r="F4374" s="98">
        <f t="shared" si="68"/>
        <v>-11.346</v>
      </c>
      <c r="I4374" s="98">
        <v>-11.346</v>
      </c>
    </row>
    <row r="4375" spans="1:9" ht="12.75" hidden="1" outlineLevel="3" collapsed="1">
      <c r="A4375" s="85" t="s">
        <v>2398</v>
      </c>
      <c r="B4375" s="90" t="s">
        <v>2016</v>
      </c>
      <c r="C4375" s="90" t="s">
        <v>2017</v>
      </c>
      <c r="D4375" s="91">
        <v>-55255</v>
      </c>
      <c r="F4375" s="98">
        <f t="shared" si="68"/>
        <v>-55.255</v>
      </c>
      <c r="I4375" s="98">
        <v>-55.255</v>
      </c>
    </row>
    <row r="4376" spans="1:9" ht="12.75" outlineLevel="2" collapsed="1">
      <c r="A4376" s="85" t="s">
        <v>2401</v>
      </c>
      <c r="B4376" s="90" t="s">
        <v>2018</v>
      </c>
      <c r="C4376" s="90" t="s">
        <v>2017</v>
      </c>
      <c r="D4376" s="91">
        <v>-55255</v>
      </c>
      <c r="F4376" s="98">
        <f t="shared" si="68"/>
        <v>-55.255</v>
      </c>
      <c r="I4376" s="98">
        <v>-55.255</v>
      </c>
    </row>
    <row r="4377" spans="1:9" ht="12.75" hidden="1" outlineLevel="4">
      <c r="A4377" s="85" t="s">
        <v>2019</v>
      </c>
      <c r="B4377" s="88" t="s">
        <v>2483</v>
      </c>
      <c r="C4377" s="88" t="s">
        <v>2484</v>
      </c>
      <c r="D4377" s="89">
        <v>139342</v>
      </c>
      <c r="F4377" s="98">
        <f t="shared" si="68"/>
        <v>139.342</v>
      </c>
      <c r="I4377" s="98">
        <v>139.342</v>
      </c>
    </row>
    <row r="4378" spans="1:9" ht="12.75" hidden="1" outlineLevel="4">
      <c r="A4378" s="85" t="s">
        <v>2020</v>
      </c>
      <c r="B4378" s="88" t="s">
        <v>2486</v>
      </c>
      <c r="C4378" s="88" t="s">
        <v>2487</v>
      </c>
      <c r="D4378" s="89">
        <v>-51892</v>
      </c>
      <c r="F4378" s="98">
        <f t="shared" si="68"/>
        <v>-51.892</v>
      </c>
      <c r="I4378" s="98">
        <v>-51.892</v>
      </c>
    </row>
    <row r="4379" spans="1:9" ht="12.75" hidden="1" outlineLevel="4">
      <c r="A4379" s="85" t="s">
        <v>2021</v>
      </c>
      <c r="B4379" s="88" t="s">
        <v>2407</v>
      </c>
      <c r="C4379" s="88" t="s">
        <v>2408</v>
      </c>
      <c r="D4379" s="89">
        <v>-621</v>
      </c>
      <c r="F4379" s="98">
        <f t="shared" si="68"/>
        <v>-0.621</v>
      </c>
      <c r="I4379" s="98">
        <v>-0.621</v>
      </c>
    </row>
    <row r="4380" spans="1:9" ht="12.75" hidden="1" outlineLevel="4">
      <c r="A4380" s="85" t="s">
        <v>2022</v>
      </c>
      <c r="B4380" s="88" t="s">
        <v>2410</v>
      </c>
      <c r="C4380" s="88" t="s">
        <v>2411</v>
      </c>
      <c r="D4380" s="89">
        <v>309</v>
      </c>
      <c r="F4380" s="98">
        <f t="shared" si="68"/>
        <v>0.309</v>
      </c>
      <c r="I4380" s="98">
        <v>0.309</v>
      </c>
    </row>
    <row r="4381" spans="1:9" ht="12.75" hidden="1" outlineLevel="4">
      <c r="A4381" s="85" t="s">
        <v>2023</v>
      </c>
      <c r="B4381" s="88" t="s">
        <v>2396</v>
      </c>
      <c r="C4381" s="88" t="s">
        <v>2397</v>
      </c>
      <c r="D4381" s="89">
        <v>75</v>
      </c>
      <c r="F4381" s="98">
        <f t="shared" si="68"/>
        <v>0.075</v>
      </c>
      <c r="I4381" s="98">
        <v>0.075</v>
      </c>
    </row>
    <row r="4382" spans="1:9" ht="12.75" hidden="1" outlineLevel="4">
      <c r="A4382" s="85" t="s">
        <v>2024</v>
      </c>
      <c r="B4382" s="88" t="s">
        <v>2422</v>
      </c>
      <c r="C4382" s="88" t="s">
        <v>2423</v>
      </c>
      <c r="D4382" s="89">
        <v>159</v>
      </c>
      <c r="F4382" s="98">
        <f t="shared" si="68"/>
        <v>0.159</v>
      </c>
      <c r="I4382" s="98">
        <v>0.159</v>
      </c>
    </row>
    <row r="4383" spans="1:9" ht="12.75" hidden="1" outlineLevel="4">
      <c r="A4383" s="85" t="s">
        <v>2025</v>
      </c>
      <c r="B4383" s="88" t="s">
        <v>2501</v>
      </c>
      <c r="C4383" s="88" t="s">
        <v>2502</v>
      </c>
      <c r="D4383" s="89">
        <v>200</v>
      </c>
      <c r="F4383" s="98">
        <f t="shared" si="68"/>
        <v>0.2</v>
      </c>
      <c r="I4383" s="98">
        <v>0.2</v>
      </c>
    </row>
    <row r="4384" spans="1:9" ht="12.75" hidden="1" outlineLevel="4">
      <c r="A4384" s="85" t="s">
        <v>2026</v>
      </c>
      <c r="B4384" s="88" t="s">
        <v>2513</v>
      </c>
      <c r="C4384" s="88" t="s">
        <v>2514</v>
      </c>
      <c r="D4384" s="89">
        <v>1906</v>
      </c>
      <c r="F4384" s="98">
        <f t="shared" si="68"/>
        <v>1.906</v>
      </c>
      <c r="I4384" s="98">
        <v>1.906</v>
      </c>
    </row>
    <row r="4385" spans="1:9" ht="12.75" hidden="1" outlineLevel="4">
      <c r="A4385" s="85" t="s">
        <v>2027</v>
      </c>
      <c r="B4385" s="88" t="s">
        <v>2440</v>
      </c>
      <c r="C4385" s="88" t="s">
        <v>2441</v>
      </c>
      <c r="D4385" s="89">
        <v>2388</v>
      </c>
      <c r="F4385" s="98">
        <f t="shared" si="68"/>
        <v>2.388</v>
      </c>
      <c r="I4385" s="98">
        <v>2.388</v>
      </c>
    </row>
    <row r="4386" spans="1:9" ht="12.75" hidden="1" outlineLevel="4">
      <c r="A4386" s="85" t="s">
        <v>2028</v>
      </c>
      <c r="B4386" s="88" t="s">
        <v>2443</v>
      </c>
      <c r="C4386" s="88" t="s">
        <v>4691</v>
      </c>
      <c r="D4386" s="89">
        <v>2904</v>
      </c>
      <c r="F4386" s="98">
        <f t="shared" si="68"/>
        <v>2.904</v>
      </c>
      <c r="I4386" s="98">
        <v>2.904</v>
      </c>
    </row>
    <row r="4387" spans="1:9" ht="12.75" hidden="1" outlineLevel="4">
      <c r="A4387" s="85" t="s">
        <v>2029</v>
      </c>
      <c r="B4387" s="88" t="s">
        <v>4693</v>
      </c>
      <c r="C4387" s="88" t="s">
        <v>4694</v>
      </c>
      <c r="D4387" s="89">
        <v>6132</v>
      </c>
      <c r="F4387" s="98">
        <f t="shared" si="68"/>
        <v>6.132</v>
      </c>
      <c r="I4387" s="98">
        <v>6.132</v>
      </c>
    </row>
    <row r="4388" spans="1:9" ht="12.75" hidden="1" outlineLevel="4">
      <c r="A4388" s="85" t="s">
        <v>2030</v>
      </c>
      <c r="B4388" s="88" t="s">
        <v>2519</v>
      </c>
      <c r="C4388" s="88" t="s">
        <v>2520</v>
      </c>
      <c r="D4388" s="89">
        <v>32672</v>
      </c>
      <c r="F4388" s="98">
        <f t="shared" si="68"/>
        <v>32.672</v>
      </c>
      <c r="I4388" s="98">
        <v>32.672</v>
      </c>
    </row>
    <row r="4389" spans="1:9" ht="12.75" hidden="1" outlineLevel="4">
      <c r="A4389" s="85" t="s">
        <v>2031</v>
      </c>
      <c r="B4389" s="88" t="s">
        <v>2525</v>
      </c>
      <c r="C4389" s="88" t="s">
        <v>2526</v>
      </c>
      <c r="D4389" s="89">
        <v>6015</v>
      </c>
      <c r="F4389" s="98">
        <f t="shared" si="68"/>
        <v>6.015</v>
      </c>
      <c r="I4389" s="98">
        <v>6.015</v>
      </c>
    </row>
    <row r="4390" spans="1:9" ht="12.75" hidden="1" outlineLevel="4">
      <c r="A4390" s="85" t="s">
        <v>2032</v>
      </c>
      <c r="B4390" s="88" t="s">
        <v>4696</v>
      </c>
      <c r="C4390" s="88" t="s">
        <v>4697</v>
      </c>
      <c r="D4390" s="89">
        <v>5936</v>
      </c>
      <c r="F4390" s="98">
        <f t="shared" si="68"/>
        <v>5.936</v>
      </c>
      <c r="I4390" s="98">
        <v>5.936</v>
      </c>
    </row>
    <row r="4391" spans="1:9" ht="12.75" hidden="1" outlineLevel="4">
      <c r="A4391" s="85" t="s">
        <v>2033</v>
      </c>
      <c r="B4391" s="88" t="s">
        <v>4702</v>
      </c>
      <c r="C4391" s="88" t="s">
        <v>4703</v>
      </c>
      <c r="D4391" s="89">
        <v>833</v>
      </c>
      <c r="F4391" s="98">
        <f t="shared" si="68"/>
        <v>0.833</v>
      </c>
      <c r="I4391" s="98">
        <v>0.833</v>
      </c>
    </row>
    <row r="4392" spans="1:9" ht="12.75" hidden="1" outlineLevel="4">
      <c r="A4392" s="85" t="s">
        <v>2034</v>
      </c>
      <c r="B4392" s="88" t="s">
        <v>2477</v>
      </c>
      <c r="C4392" s="88" t="s">
        <v>2478</v>
      </c>
      <c r="D4392" s="89">
        <v>-144073</v>
      </c>
      <c r="F4392" s="98">
        <f t="shared" si="68"/>
        <v>-144.073</v>
      </c>
      <c r="I4392" s="98">
        <v>-144.073</v>
      </c>
    </row>
    <row r="4393" spans="1:9" ht="12.75" hidden="1" outlineLevel="4">
      <c r="A4393" s="85" t="s">
        <v>2035</v>
      </c>
      <c r="B4393" s="88" t="s">
        <v>2480</v>
      </c>
      <c r="C4393" s="88" t="s">
        <v>2481</v>
      </c>
      <c r="D4393" s="89">
        <v>-4059</v>
      </c>
      <c r="F4393" s="98">
        <f t="shared" si="68"/>
        <v>-4.059</v>
      </c>
      <c r="I4393" s="98">
        <v>-4.059</v>
      </c>
    </row>
    <row r="4394" spans="1:9" ht="12.75" hidden="1" outlineLevel="4">
      <c r="A4394" s="85" t="s">
        <v>2036</v>
      </c>
      <c r="B4394" s="88" t="s">
        <v>2404</v>
      </c>
      <c r="C4394" s="88" t="s">
        <v>2405</v>
      </c>
      <c r="D4394" s="89">
        <v>9755</v>
      </c>
      <c r="F4394" s="98">
        <f t="shared" si="68"/>
        <v>9.755</v>
      </c>
      <c r="I4394" s="98">
        <v>9.755</v>
      </c>
    </row>
    <row r="4395" spans="1:9" ht="12.75" hidden="1" outlineLevel="4">
      <c r="A4395" s="85" t="s">
        <v>2037</v>
      </c>
      <c r="B4395" s="88" t="s">
        <v>2413</v>
      </c>
      <c r="C4395" s="88" t="s">
        <v>2414</v>
      </c>
      <c r="D4395" s="89">
        <v>-306</v>
      </c>
      <c r="F4395" s="98">
        <f t="shared" si="68"/>
        <v>-0.306</v>
      </c>
      <c r="I4395" s="98">
        <v>-0.306</v>
      </c>
    </row>
    <row r="4396" spans="1:9" ht="12.75" hidden="1" outlineLevel="4">
      <c r="A4396" s="85" t="s">
        <v>2038</v>
      </c>
      <c r="B4396" s="88" t="s">
        <v>2704</v>
      </c>
      <c r="C4396" s="88" t="s">
        <v>2705</v>
      </c>
      <c r="D4396" s="89">
        <v>-4608</v>
      </c>
      <c r="F4396" s="98">
        <f t="shared" si="68"/>
        <v>-4.608</v>
      </c>
      <c r="I4396" s="98">
        <v>-4.608</v>
      </c>
    </row>
    <row r="4397" spans="1:9" ht="12.75" hidden="1" outlineLevel="4">
      <c r="A4397" s="85" t="s">
        <v>2039</v>
      </c>
      <c r="B4397" s="88" t="s">
        <v>2416</v>
      </c>
      <c r="C4397" s="88" t="s">
        <v>2417</v>
      </c>
      <c r="D4397" s="89">
        <v>-70000</v>
      </c>
      <c r="F4397" s="98">
        <f t="shared" si="68"/>
        <v>-70</v>
      </c>
      <c r="I4397" s="98">
        <v>-70</v>
      </c>
    </row>
    <row r="4398" spans="1:9" ht="12.75" hidden="1" outlineLevel="4">
      <c r="A4398" s="85" t="s">
        <v>2040</v>
      </c>
      <c r="B4398" s="88" t="s">
        <v>2504</v>
      </c>
      <c r="C4398" s="88" t="s">
        <v>2505</v>
      </c>
      <c r="D4398" s="89">
        <v>43</v>
      </c>
      <c r="F4398" s="98">
        <f t="shared" si="68"/>
        <v>0.043</v>
      </c>
      <c r="I4398" s="98">
        <v>0.043</v>
      </c>
    </row>
    <row r="4399" spans="1:9" ht="12.75" hidden="1" outlineLevel="4">
      <c r="A4399" s="85" t="s">
        <v>2041</v>
      </c>
      <c r="B4399" s="88" t="s">
        <v>5140</v>
      </c>
      <c r="C4399" s="88" t="s">
        <v>5141</v>
      </c>
      <c r="D4399" s="89">
        <v>60000</v>
      </c>
      <c r="F4399" s="98">
        <f t="shared" si="68"/>
        <v>60</v>
      </c>
      <c r="I4399" s="98">
        <v>60</v>
      </c>
    </row>
    <row r="4400" spans="1:9" ht="12.75" hidden="1" outlineLevel="4">
      <c r="A4400" s="85" t="s">
        <v>2042</v>
      </c>
      <c r="B4400" s="88" t="s">
        <v>2759</v>
      </c>
      <c r="C4400" s="88" t="s">
        <v>2760</v>
      </c>
      <c r="D4400" s="89">
        <v>151</v>
      </c>
      <c r="F4400" s="98">
        <f t="shared" si="68"/>
        <v>0.151</v>
      </c>
      <c r="I4400" s="98">
        <v>0.151</v>
      </c>
    </row>
    <row r="4401" spans="1:9" ht="12.75" hidden="1" outlineLevel="4">
      <c r="A4401" s="85" t="s">
        <v>2043</v>
      </c>
      <c r="B4401" s="88" t="s">
        <v>2507</v>
      </c>
      <c r="C4401" s="88" t="s">
        <v>2508</v>
      </c>
      <c r="D4401" s="89">
        <v>756</v>
      </c>
      <c r="F4401" s="98">
        <f t="shared" si="68"/>
        <v>0.756</v>
      </c>
      <c r="I4401" s="98">
        <v>0.756</v>
      </c>
    </row>
    <row r="4402" spans="1:9" ht="12.75" hidden="1" outlineLevel="4">
      <c r="A4402" s="85" t="s">
        <v>2044</v>
      </c>
      <c r="B4402" s="88" t="s">
        <v>2510</v>
      </c>
      <c r="C4402" s="88" t="s">
        <v>2511</v>
      </c>
      <c r="D4402" s="89">
        <v>1442</v>
      </c>
      <c r="F4402" s="98">
        <f t="shared" si="68"/>
        <v>1.442</v>
      </c>
      <c r="I4402" s="98">
        <v>1.442</v>
      </c>
    </row>
    <row r="4403" spans="1:9" ht="12.75" hidden="1" outlineLevel="4">
      <c r="A4403" s="85" t="s">
        <v>2045</v>
      </c>
      <c r="B4403" s="88" t="s">
        <v>2434</v>
      </c>
      <c r="C4403" s="88" t="s">
        <v>2435</v>
      </c>
      <c r="D4403" s="89">
        <v>1624</v>
      </c>
      <c r="F4403" s="98">
        <f t="shared" si="68"/>
        <v>1.624</v>
      </c>
      <c r="I4403" s="98">
        <v>1.624</v>
      </c>
    </row>
    <row r="4404" spans="1:9" ht="12.75" hidden="1" outlineLevel="4">
      <c r="A4404" s="85" t="s">
        <v>2046</v>
      </c>
      <c r="B4404" s="88" t="s">
        <v>2516</v>
      </c>
      <c r="C4404" s="88" t="s">
        <v>2517</v>
      </c>
      <c r="D4404" s="89">
        <v>617</v>
      </c>
      <c r="F4404" s="98">
        <f t="shared" si="68"/>
        <v>0.617</v>
      </c>
      <c r="I4404" s="98">
        <v>0.617</v>
      </c>
    </row>
    <row r="4405" spans="1:9" ht="12.75" hidden="1" outlineLevel="4">
      <c r="A4405" s="85" t="s">
        <v>2047</v>
      </c>
      <c r="B4405" s="88" t="s">
        <v>2437</v>
      </c>
      <c r="C4405" s="88" t="s">
        <v>2438</v>
      </c>
      <c r="D4405" s="89">
        <v>1418</v>
      </c>
      <c r="F4405" s="98">
        <f t="shared" si="68"/>
        <v>1.418</v>
      </c>
      <c r="I4405" s="98">
        <v>1.418</v>
      </c>
    </row>
    <row r="4406" spans="1:9" ht="12.75" hidden="1" outlineLevel="4">
      <c r="A4406" s="85" t="s">
        <v>2048</v>
      </c>
      <c r="B4406" s="88" t="s">
        <v>2522</v>
      </c>
      <c r="C4406" s="88" t="s">
        <v>2523</v>
      </c>
      <c r="D4406" s="89">
        <v>72</v>
      </c>
      <c r="F4406" s="98">
        <f t="shared" si="68"/>
        <v>0.072</v>
      </c>
      <c r="I4406" s="98">
        <v>0.072</v>
      </c>
    </row>
    <row r="4407" spans="1:9" ht="12.75" hidden="1" outlineLevel="4">
      <c r="A4407" s="85" t="s">
        <v>2049</v>
      </c>
      <c r="B4407" s="88" t="s">
        <v>4699</v>
      </c>
      <c r="C4407" s="88" t="s">
        <v>4700</v>
      </c>
      <c r="D4407" s="89">
        <v>507</v>
      </c>
      <c r="F4407" s="98">
        <f t="shared" si="68"/>
        <v>0.507</v>
      </c>
      <c r="I4407" s="98">
        <v>0.507</v>
      </c>
    </row>
    <row r="4408" spans="1:9" ht="12.75" hidden="1" outlineLevel="3" collapsed="1">
      <c r="A4408" s="85" t="s">
        <v>2398</v>
      </c>
      <c r="B4408" s="90" t="s">
        <v>2050</v>
      </c>
      <c r="C4408" s="90" t="s">
        <v>2147</v>
      </c>
      <c r="D4408" s="91">
        <v>-303</v>
      </c>
      <c r="F4408" s="98">
        <f t="shared" si="68"/>
        <v>-0.303</v>
      </c>
      <c r="I4408" s="98">
        <v>-0.303</v>
      </c>
    </row>
    <row r="4409" spans="1:9" ht="12.75" outlineLevel="2" collapsed="1">
      <c r="A4409" s="85" t="s">
        <v>2401</v>
      </c>
      <c r="B4409" s="90" t="s">
        <v>2051</v>
      </c>
      <c r="C4409" s="90" t="s">
        <v>2147</v>
      </c>
      <c r="D4409" s="91">
        <v>-303</v>
      </c>
      <c r="F4409" s="98">
        <f t="shared" si="68"/>
        <v>-0.303</v>
      </c>
      <c r="I4409" s="98">
        <v>-0.303</v>
      </c>
    </row>
    <row r="4410" spans="1:9" ht="12.75" hidden="1" outlineLevel="4">
      <c r="A4410" s="85" t="s">
        <v>2052</v>
      </c>
      <c r="B4410" s="88" t="s">
        <v>2404</v>
      </c>
      <c r="C4410" s="88" t="s">
        <v>2405</v>
      </c>
      <c r="D4410" s="89">
        <v>19718</v>
      </c>
      <c r="F4410" s="98">
        <f t="shared" si="68"/>
        <v>19.718</v>
      </c>
      <c r="I4410" s="98">
        <v>19.718</v>
      </c>
    </row>
    <row r="4411" spans="1:9" ht="12.75" hidden="1" outlineLevel="4">
      <c r="A4411" s="85" t="s">
        <v>2053</v>
      </c>
      <c r="B4411" s="88" t="s">
        <v>2407</v>
      </c>
      <c r="C4411" s="88" t="s">
        <v>2408</v>
      </c>
      <c r="D4411" s="89">
        <v>-1290</v>
      </c>
      <c r="F4411" s="98">
        <f t="shared" si="68"/>
        <v>-1.29</v>
      </c>
      <c r="I4411" s="98">
        <v>-1.29</v>
      </c>
    </row>
    <row r="4412" spans="1:9" ht="12.75" hidden="1" outlineLevel="4">
      <c r="A4412" s="85" t="s">
        <v>2054</v>
      </c>
      <c r="B4412" s="88" t="s">
        <v>1617</v>
      </c>
      <c r="C4412" s="88" t="s">
        <v>5220</v>
      </c>
      <c r="D4412" s="89">
        <v>5000</v>
      </c>
      <c r="F4412" s="98">
        <f t="shared" si="68"/>
        <v>5</v>
      </c>
      <c r="I4412" s="98">
        <v>5</v>
      </c>
    </row>
    <row r="4413" spans="1:9" ht="12.75" hidden="1" outlineLevel="4">
      <c r="A4413" s="85" t="s">
        <v>2055</v>
      </c>
      <c r="B4413" s="88" t="s">
        <v>2572</v>
      </c>
      <c r="C4413" s="88" t="s">
        <v>2573</v>
      </c>
      <c r="D4413" s="89">
        <v>1300</v>
      </c>
      <c r="F4413" s="98">
        <f t="shared" si="68"/>
        <v>1.3</v>
      </c>
      <c r="I4413" s="98">
        <v>1.3</v>
      </c>
    </row>
    <row r="4414" spans="1:9" ht="12.75" hidden="1" outlineLevel="4">
      <c r="A4414" s="85" t="s">
        <v>2056</v>
      </c>
      <c r="B4414" s="88" t="s">
        <v>5203</v>
      </c>
      <c r="C4414" s="88" t="s">
        <v>5204</v>
      </c>
      <c r="D4414" s="89">
        <v>3500</v>
      </c>
      <c r="F4414" s="98">
        <f t="shared" si="68"/>
        <v>3.5</v>
      </c>
      <c r="I4414" s="98">
        <v>3.5</v>
      </c>
    </row>
    <row r="4415" spans="1:9" ht="12.75" hidden="1" outlineLevel="4">
      <c r="A4415" s="85" t="s">
        <v>2057</v>
      </c>
      <c r="B4415" s="88" t="s">
        <v>5116</v>
      </c>
      <c r="C4415" s="88" t="s">
        <v>5117</v>
      </c>
      <c r="D4415" s="89">
        <v>321</v>
      </c>
      <c r="F4415" s="98">
        <f t="shared" si="68"/>
        <v>0.321</v>
      </c>
      <c r="I4415" s="98">
        <v>0.321</v>
      </c>
    </row>
    <row r="4416" spans="1:9" ht="12.75" hidden="1" outlineLevel="4">
      <c r="A4416" s="85" t="s">
        <v>2058</v>
      </c>
      <c r="B4416" s="88" t="s">
        <v>3106</v>
      </c>
      <c r="C4416" s="88" t="s">
        <v>3107</v>
      </c>
      <c r="D4416" s="89">
        <v>4000</v>
      </c>
      <c r="F4416" s="98">
        <f t="shared" si="68"/>
        <v>4</v>
      </c>
      <c r="I4416" s="98">
        <v>4</v>
      </c>
    </row>
    <row r="4417" spans="1:9" ht="12.75" hidden="1" outlineLevel="4">
      <c r="A4417" s="85" t="s">
        <v>2059</v>
      </c>
      <c r="B4417" s="88" t="s">
        <v>2575</v>
      </c>
      <c r="C4417" s="88" t="s">
        <v>2576</v>
      </c>
      <c r="D4417" s="89">
        <v>1500</v>
      </c>
      <c r="F4417" s="98">
        <f t="shared" si="68"/>
        <v>1.5</v>
      </c>
      <c r="I4417" s="98">
        <v>1.5</v>
      </c>
    </row>
    <row r="4418" spans="1:9" ht="12.75" hidden="1" outlineLevel="4">
      <c r="A4418" s="85" t="s">
        <v>2060</v>
      </c>
      <c r="B4418" s="88" t="s">
        <v>2061</v>
      </c>
      <c r="C4418" s="88" t="s">
        <v>2062</v>
      </c>
      <c r="D4418" s="89">
        <v>200</v>
      </c>
      <c r="F4418" s="98">
        <f t="shared" si="68"/>
        <v>0.2</v>
      </c>
      <c r="I4418" s="98">
        <v>0.2</v>
      </c>
    </row>
    <row r="4419" spans="1:9" ht="12.75" hidden="1" outlineLevel="4">
      <c r="A4419" s="85" t="s">
        <v>2063</v>
      </c>
      <c r="B4419" s="88" t="s">
        <v>2064</v>
      </c>
      <c r="C4419" s="88" t="s">
        <v>2065</v>
      </c>
      <c r="D4419" s="89">
        <v>250</v>
      </c>
      <c r="F4419" s="98">
        <f t="shared" si="68"/>
        <v>0.25</v>
      </c>
      <c r="I4419" s="98">
        <v>0.25</v>
      </c>
    </row>
    <row r="4420" spans="1:9" ht="12.75" hidden="1" outlineLevel="4">
      <c r="A4420" s="85" t="s">
        <v>2066</v>
      </c>
      <c r="B4420" s="88" t="s">
        <v>2422</v>
      </c>
      <c r="C4420" s="88" t="s">
        <v>2423</v>
      </c>
      <c r="D4420" s="89">
        <v>1000</v>
      </c>
      <c r="F4420" s="98">
        <f t="shared" si="68"/>
        <v>1</v>
      </c>
      <c r="I4420" s="98">
        <v>1</v>
      </c>
    </row>
    <row r="4421" spans="1:9" ht="12.75" hidden="1" outlineLevel="4">
      <c r="A4421" s="85" t="s">
        <v>2067</v>
      </c>
      <c r="B4421" s="88" t="s">
        <v>2068</v>
      </c>
      <c r="C4421" s="88" t="s">
        <v>2069</v>
      </c>
      <c r="D4421" s="89">
        <v>750</v>
      </c>
      <c r="F4421" s="98">
        <f t="shared" si="68"/>
        <v>0.75</v>
      </c>
      <c r="I4421" s="98">
        <v>0.75</v>
      </c>
    </row>
    <row r="4422" spans="1:9" ht="12.75" hidden="1" outlineLevel="4">
      <c r="A4422" s="85" t="s">
        <v>2070</v>
      </c>
      <c r="B4422" s="88" t="s">
        <v>3116</v>
      </c>
      <c r="C4422" s="88" t="s">
        <v>3117</v>
      </c>
      <c r="D4422" s="89">
        <v>302</v>
      </c>
      <c r="F4422" s="98">
        <f aca="true" t="shared" si="69" ref="F4422:F4485">D4422/1000</f>
        <v>0.302</v>
      </c>
      <c r="I4422" s="98">
        <v>0.302</v>
      </c>
    </row>
    <row r="4423" spans="1:9" ht="12.75" hidden="1" outlineLevel="4">
      <c r="A4423" s="85" t="s">
        <v>2071</v>
      </c>
      <c r="B4423" s="88" t="s">
        <v>2501</v>
      </c>
      <c r="C4423" s="88" t="s">
        <v>2502</v>
      </c>
      <c r="D4423" s="89">
        <v>1348</v>
      </c>
      <c r="F4423" s="98">
        <f t="shared" si="69"/>
        <v>1.348</v>
      </c>
      <c r="I4423" s="98">
        <v>1.348</v>
      </c>
    </row>
    <row r="4424" spans="1:9" ht="12.75" hidden="1" outlineLevel="4">
      <c r="A4424" s="85" t="s">
        <v>2072</v>
      </c>
      <c r="B4424" s="88" t="s">
        <v>3200</v>
      </c>
      <c r="C4424" s="88" t="s">
        <v>4263</v>
      </c>
      <c r="D4424" s="89">
        <v>15000</v>
      </c>
      <c r="F4424" s="98">
        <f t="shared" si="69"/>
        <v>15</v>
      </c>
      <c r="I4424" s="98">
        <v>15</v>
      </c>
    </row>
    <row r="4425" spans="1:9" ht="12.75" hidden="1" outlineLevel="4">
      <c r="A4425" s="85" t="s">
        <v>2073</v>
      </c>
      <c r="B4425" s="88" t="s">
        <v>2759</v>
      </c>
      <c r="C4425" s="88" t="s">
        <v>2760</v>
      </c>
      <c r="D4425" s="89">
        <v>880</v>
      </c>
      <c r="F4425" s="98">
        <f t="shared" si="69"/>
        <v>0.88</v>
      </c>
      <c r="I4425" s="98">
        <v>0.88</v>
      </c>
    </row>
    <row r="4426" spans="1:9" ht="12.75" hidden="1" outlineLevel="4">
      <c r="A4426" s="85" t="s">
        <v>2074</v>
      </c>
      <c r="B4426" s="88" t="s">
        <v>2584</v>
      </c>
      <c r="C4426" s="88" t="s">
        <v>2585</v>
      </c>
      <c r="D4426" s="89">
        <v>750</v>
      </c>
      <c r="F4426" s="98">
        <f t="shared" si="69"/>
        <v>0.75</v>
      </c>
      <c r="I4426" s="98">
        <v>0.75</v>
      </c>
    </row>
    <row r="4427" spans="1:9" ht="12.75" hidden="1" outlineLevel="4">
      <c r="A4427" s="85" t="s">
        <v>2075</v>
      </c>
      <c r="B4427" s="88" t="s">
        <v>2510</v>
      </c>
      <c r="C4427" s="88" t="s">
        <v>2511</v>
      </c>
      <c r="D4427" s="89">
        <v>6851</v>
      </c>
      <c r="F4427" s="98">
        <f t="shared" si="69"/>
        <v>6.851</v>
      </c>
      <c r="I4427" s="98">
        <v>6.851</v>
      </c>
    </row>
    <row r="4428" spans="1:9" ht="12.75" hidden="1" outlineLevel="4">
      <c r="A4428" s="85" t="s">
        <v>2076</v>
      </c>
      <c r="B4428" s="88" t="s">
        <v>2434</v>
      </c>
      <c r="C4428" s="88" t="s">
        <v>2435</v>
      </c>
      <c r="D4428" s="89">
        <v>7714</v>
      </c>
      <c r="F4428" s="98">
        <f t="shared" si="69"/>
        <v>7.714</v>
      </c>
      <c r="I4428" s="98">
        <v>7.714</v>
      </c>
    </row>
    <row r="4429" spans="1:9" ht="12.75" hidden="1" outlineLevel="4">
      <c r="A4429" s="85" t="s">
        <v>2077</v>
      </c>
      <c r="B4429" s="88" t="s">
        <v>2516</v>
      </c>
      <c r="C4429" s="88" t="s">
        <v>2517</v>
      </c>
      <c r="D4429" s="89">
        <v>2929</v>
      </c>
      <c r="F4429" s="98">
        <f t="shared" si="69"/>
        <v>2.929</v>
      </c>
      <c r="I4429" s="98">
        <v>2.929</v>
      </c>
    </row>
    <row r="4430" spans="1:9" ht="12.75" hidden="1" outlineLevel="4">
      <c r="A4430" s="85" t="s">
        <v>2078</v>
      </c>
      <c r="B4430" s="88" t="s">
        <v>2519</v>
      </c>
      <c r="C4430" s="88" t="s">
        <v>2520</v>
      </c>
      <c r="D4430" s="89">
        <v>44340</v>
      </c>
      <c r="F4430" s="98">
        <f t="shared" si="69"/>
        <v>44.34</v>
      </c>
      <c r="I4430" s="98">
        <v>44.34</v>
      </c>
    </row>
    <row r="4431" spans="1:9" ht="12.75" hidden="1" outlineLevel="4">
      <c r="A4431" s="85" t="s">
        <v>2079</v>
      </c>
      <c r="B4431" s="88" t="s">
        <v>2522</v>
      </c>
      <c r="C4431" s="88" t="s">
        <v>2523</v>
      </c>
      <c r="D4431" s="89">
        <v>517</v>
      </c>
      <c r="F4431" s="98">
        <f t="shared" si="69"/>
        <v>0.517</v>
      </c>
      <c r="I4431" s="98">
        <v>0.517</v>
      </c>
    </row>
    <row r="4432" spans="1:9" ht="12.75" hidden="1" outlineLevel="4">
      <c r="A4432" s="85" t="s">
        <v>2080</v>
      </c>
      <c r="B4432" s="88" t="s">
        <v>2638</v>
      </c>
      <c r="C4432" s="88" t="s">
        <v>2639</v>
      </c>
      <c r="D4432" s="89">
        <v>8179</v>
      </c>
      <c r="F4432" s="98">
        <f t="shared" si="69"/>
        <v>8.179</v>
      </c>
      <c r="I4432" s="98">
        <v>8.179</v>
      </c>
    </row>
    <row r="4433" spans="1:9" ht="12.75" hidden="1" outlineLevel="4">
      <c r="A4433" s="85" t="s">
        <v>2081</v>
      </c>
      <c r="B4433" s="88" t="s">
        <v>2082</v>
      </c>
      <c r="C4433" s="88" t="s">
        <v>2420</v>
      </c>
      <c r="D4433" s="89">
        <v>-10000</v>
      </c>
      <c r="F4433" s="98">
        <f t="shared" si="69"/>
        <v>-10</v>
      </c>
      <c r="I4433" s="98">
        <v>-10</v>
      </c>
    </row>
    <row r="4434" spans="1:9" ht="12.75" hidden="1" outlineLevel="4">
      <c r="A4434" s="85" t="s">
        <v>2083</v>
      </c>
      <c r="B4434" s="88" t="s">
        <v>5620</v>
      </c>
      <c r="C4434" s="88" t="s">
        <v>5621</v>
      </c>
      <c r="D4434" s="89">
        <v>-20000</v>
      </c>
      <c r="F4434" s="98">
        <f t="shared" si="69"/>
        <v>-20</v>
      </c>
      <c r="I4434" s="98">
        <v>-20</v>
      </c>
    </row>
    <row r="4435" spans="1:9" ht="12.75" hidden="1" outlineLevel="4">
      <c r="A4435" s="85" t="s">
        <v>2084</v>
      </c>
      <c r="B4435" s="88" t="s">
        <v>2085</v>
      </c>
      <c r="C4435" s="88" t="s">
        <v>5621</v>
      </c>
      <c r="D4435" s="89">
        <v>-10000</v>
      </c>
      <c r="F4435" s="98">
        <f t="shared" si="69"/>
        <v>-10</v>
      </c>
      <c r="I4435" s="98">
        <v>-10</v>
      </c>
    </row>
    <row r="4436" spans="1:9" ht="12.75" hidden="1" outlineLevel="4">
      <c r="A4436" s="85" t="s">
        <v>2086</v>
      </c>
      <c r="B4436" s="88" t="s">
        <v>2087</v>
      </c>
      <c r="C4436" s="88" t="s">
        <v>2088</v>
      </c>
      <c r="D4436" s="89">
        <v>-45000</v>
      </c>
      <c r="F4436" s="98">
        <f t="shared" si="69"/>
        <v>-45</v>
      </c>
      <c r="I4436" s="98">
        <v>-45</v>
      </c>
    </row>
    <row r="4437" spans="1:9" ht="12.75" hidden="1" outlineLevel="4">
      <c r="A4437" s="85" t="s">
        <v>2089</v>
      </c>
      <c r="B4437" s="88" t="s">
        <v>2593</v>
      </c>
      <c r="C4437" s="88" t="s">
        <v>2594</v>
      </c>
      <c r="D4437" s="89">
        <v>-1000</v>
      </c>
      <c r="F4437" s="98">
        <f t="shared" si="69"/>
        <v>-1</v>
      </c>
      <c r="I4437" s="98">
        <v>-1</v>
      </c>
    </row>
    <row r="4438" spans="1:9" ht="12.75" hidden="1" outlineLevel="4">
      <c r="A4438" s="85" t="s">
        <v>2090</v>
      </c>
      <c r="B4438" s="88" t="s">
        <v>2930</v>
      </c>
      <c r="C4438" s="88" t="s">
        <v>2931</v>
      </c>
      <c r="D4438" s="89">
        <v>-7000</v>
      </c>
      <c r="F4438" s="98">
        <f t="shared" si="69"/>
        <v>-7</v>
      </c>
      <c r="I4438" s="98">
        <v>-7</v>
      </c>
    </row>
    <row r="4439" spans="1:9" ht="12.75" hidden="1" outlineLevel="4">
      <c r="A4439" s="85" t="s">
        <v>2091</v>
      </c>
      <c r="B4439" s="88" t="s">
        <v>2599</v>
      </c>
      <c r="C4439" s="88" t="s">
        <v>2594</v>
      </c>
      <c r="D4439" s="89">
        <v>-5500</v>
      </c>
      <c r="F4439" s="98">
        <f t="shared" si="69"/>
        <v>-5.5</v>
      </c>
      <c r="I4439" s="98">
        <v>-5.5</v>
      </c>
    </row>
    <row r="4440" spans="1:9" ht="12.75" hidden="1" outlineLevel="4">
      <c r="A4440" s="85" t="s">
        <v>2092</v>
      </c>
      <c r="B4440" s="88" t="s">
        <v>1166</v>
      </c>
      <c r="C4440" s="88" t="s">
        <v>2529</v>
      </c>
      <c r="D4440" s="89">
        <v>-6000</v>
      </c>
      <c r="F4440" s="98">
        <f t="shared" si="69"/>
        <v>-6</v>
      </c>
      <c r="I4440" s="98">
        <v>-6</v>
      </c>
    </row>
    <row r="4441" spans="1:9" ht="12.75" hidden="1" outlineLevel="4">
      <c r="A4441" s="85" t="s">
        <v>2093</v>
      </c>
      <c r="B4441" s="88" t="s">
        <v>5531</v>
      </c>
      <c r="C4441" s="88" t="s">
        <v>5532</v>
      </c>
      <c r="D4441" s="89">
        <v>-520705</v>
      </c>
      <c r="F4441" s="98">
        <f t="shared" si="69"/>
        <v>-520.705</v>
      </c>
      <c r="I4441" s="98">
        <v>-520.705</v>
      </c>
    </row>
    <row r="4442" spans="1:9" ht="12.75" hidden="1" outlineLevel="4">
      <c r="A4442" s="85" t="s">
        <v>2094</v>
      </c>
      <c r="B4442" s="88" t="s">
        <v>3095</v>
      </c>
      <c r="C4442" s="88" t="s">
        <v>3096</v>
      </c>
      <c r="D4442" s="89">
        <v>-2500</v>
      </c>
      <c r="F4442" s="98">
        <f t="shared" si="69"/>
        <v>-2.5</v>
      </c>
      <c r="I4442" s="98">
        <v>-2.5</v>
      </c>
    </row>
    <row r="4443" spans="1:9" ht="12.75" hidden="1" outlineLevel="4">
      <c r="A4443" s="85" t="s">
        <v>2095</v>
      </c>
      <c r="B4443" s="88" t="s">
        <v>2096</v>
      </c>
      <c r="C4443" s="88" t="s">
        <v>2097</v>
      </c>
      <c r="D4443" s="89">
        <v>-1000</v>
      </c>
      <c r="F4443" s="98">
        <f t="shared" si="69"/>
        <v>-1</v>
      </c>
      <c r="I4443" s="98">
        <v>-1</v>
      </c>
    </row>
    <row r="4444" spans="1:9" ht="12.75" hidden="1" outlineLevel="4">
      <c r="A4444" s="85" t="s">
        <v>2098</v>
      </c>
      <c r="B4444" s="88" t="s">
        <v>2099</v>
      </c>
      <c r="C4444" s="88" t="s">
        <v>2100</v>
      </c>
      <c r="D4444" s="89">
        <v>-5000</v>
      </c>
      <c r="F4444" s="98">
        <f t="shared" si="69"/>
        <v>-5</v>
      </c>
      <c r="I4444" s="98">
        <v>-5</v>
      </c>
    </row>
    <row r="4445" spans="1:9" ht="12.75" hidden="1" outlineLevel="4">
      <c r="A4445" s="85" t="s">
        <v>2101</v>
      </c>
      <c r="B4445" s="88" t="s">
        <v>2483</v>
      </c>
      <c r="C4445" s="88" t="s">
        <v>2484</v>
      </c>
      <c r="D4445" s="89">
        <v>357273</v>
      </c>
      <c r="F4445" s="98">
        <f t="shared" si="69"/>
        <v>357.273</v>
      </c>
      <c r="I4445" s="98">
        <v>357.273</v>
      </c>
    </row>
    <row r="4446" spans="1:9" ht="12.75" hidden="1" outlineLevel="4">
      <c r="A4446" s="85" t="s">
        <v>2102</v>
      </c>
      <c r="B4446" s="88" t="s">
        <v>5089</v>
      </c>
      <c r="C4446" s="88" t="s">
        <v>5090</v>
      </c>
      <c r="D4446" s="89">
        <v>19000</v>
      </c>
      <c r="F4446" s="98">
        <f t="shared" si="69"/>
        <v>19</v>
      </c>
      <c r="I4446" s="98">
        <v>19</v>
      </c>
    </row>
    <row r="4447" spans="1:9" ht="12.75" hidden="1" outlineLevel="4">
      <c r="A4447" s="85" t="s">
        <v>2103</v>
      </c>
      <c r="B4447" s="88" t="s">
        <v>6159</v>
      </c>
      <c r="C4447" s="88" t="s">
        <v>6160</v>
      </c>
      <c r="D4447" s="89">
        <v>6000</v>
      </c>
      <c r="F4447" s="98">
        <f t="shared" si="69"/>
        <v>6</v>
      </c>
      <c r="I4447" s="98">
        <v>6</v>
      </c>
    </row>
    <row r="4448" spans="1:9" ht="12.75" hidden="1" outlineLevel="4">
      <c r="A4448" s="85" t="s">
        <v>2104</v>
      </c>
      <c r="B4448" s="88" t="s">
        <v>2486</v>
      </c>
      <c r="C4448" s="88" t="s">
        <v>2487</v>
      </c>
      <c r="D4448" s="89">
        <v>72134</v>
      </c>
      <c r="F4448" s="98">
        <f t="shared" si="69"/>
        <v>72.134</v>
      </c>
      <c r="I4448" s="98">
        <v>72.134</v>
      </c>
    </row>
    <row r="4449" spans="1:9" ht="12.75" hidden="1" outlineLevel="4">
      <c r="A4449" s="85" t="s">
        <v>2105</v>
      </c>
      <c r="B4449" s="88" t="s">
        <v>2410</v>
      </c>
      <c r="C4449" s="88" t="s">
        <v>2411</v>
      </c>
      <c r="D4449" s="89">
        <v>1031</v>
      </c>
      <c r="F4449" s="98">
        <f t="shared" si="69"/>
        <v>1.031</v>
      </c>
      <c r="I4449" s="98">
        <v>1.031</v>
      </c>
    </row>
    <row r="4450" spans="1:9" ht="12.75" hidden="1" outlineLevel="4">
      <c r="A4450" s="85" t="s">
        <v>2106</v>
      </c>
      <c r="B4450" s="88" t="s">
        <v>2413</v>
      </c>
      <c r="C4450" s="88" t="s">
        <v>2414</v>
      </c>
      <c r="D4450" s="89">
        <v>-1846</v>
      </c>
      <c r="F4450" s="98">
        <f t="shared" si="69"/>
        <v>-1.846</v>
      </c>
      <c r="I4450" s="98">
        <v>-1.846</v>
      </c>
    </row>
    <row r="4451" spans="1:9" ht="12.75" hidden="1" outlineLevel="4">
      <c r="A4451" s="85" t="s">
        <v>2107</v>
      </c>
      <c r="B4451" s="88" t="s">
        <v>2108</v>
      </c>
      <c r="C4451" s="88" t="s">
        <v>2109</v>
      </c>
      <c r="D4451" s="89">
        <v>5000</v>
      </c>
      <c r="F4451" s="98">
        <f t="shared" si="69"/>
        <v>5</v>
      </c>
      <c r="I4451" s="98">
        <v>5</v>
      </c>
    </row>
    <row r="4452" spans="1:9" ht="12.75" hidden="1" outlineLevel="4">
      <c r="A4452" s="85" t="s">
        <v>2110</v>
      </c>
      <c r="B4452" s="88" t="s">
        <v>4452</v>
      </c>
      <c r="C4452" s="88" t="s">
        <v>4453</v>
      </c>
      <c r="D4452" s="89">
        <v>2500</v>
      </c>
      <c r="F4452" s="98">
        <f t="shared" si="69"/>
        <v>2.5</v>
      </c>
      <c r="I4452" s="98">
        <v>2.5</v>
      </c>
    </row>
    <row r="4453" spans="1:9" ht="12.75" hidden="1" outlineLevel="4">
      <c r="A4453" s="85" t="s">
        <v>2111</v>
      </c>
      <c r="B4453" s="88" t="s">
        <v>698</v>
      </c>
      <c r="C4453" s="88" t="s">
        <v>699</v>
      </c>
      <c r="D4453" s="89">
        <v>221</v>
      </c>
      <c r="F4453" s="98">
        <f t="shared" si="69"/>
        <v>0.221</v>
      </c>
      <c r="I4453" s="98">
        <v>0.221</v>
      </c>
    </row>
    <row r="4454" spans="1:9" ht="12.75" hidden="1" outlineLevel="4">
      <c r="A4454" s="85" t="s">
        <v>2112</v>
      </c>
      <c r="B4454" s="88" t="s">
        <v>5206</v>
      </c>
      <c r="C4454" s="88" t="s">
        <v>5207</v>
      </c>
      <c r="D4454" s="89">
        <v>15000</v>
      </c>
      <c r="F4454" s="98">
        <f t="shared" si="69"/>
        <v>15</v>
      </c>
      <c r="I4454" s="98">
        <v>15</v>
      </c>
    </row>
    <row r="4455" spans="1:9" ht="12.75" hidden="1" outlineLevel="4">
      <c r="A4455" s="85" t="s">
        <v>2113</v>
      </c>
      <c r="B4455" s="88" t="s">
        <v>2416</v>
      </c>
      <c r="C4455" s="88" t="s">
        <v>2417</v>
      </c>
      <c r="D4455" s="89">
        <v>302</v>
      </c>
      <c r="F4455" s="98">
        <f t="shared" si="69"/>
        <v>0.302</v>
      </c>
      <c r="I4455" s="98">
        <v>0.302</v>
      </c>
    </row>
    <row r="4456" spans="1:9" ht="12.75" hidden="1" outlineLevel="4">
      <c r="A4456" s="85" t="s">
        <v>2114</v>
      </c>
      <c r="B4456" s="88" t="s">
        <v>2393</v>
      </c>
      <c r="C4456" s="88" t="s">
        <v>2394</v>
      </c>
      <c r="D4456" s="89">
        <v>1417</v>
      </c>
      <c r="F4456" s="98">
        <f t="shared" si="69"/>
        <v>1.417</v>
      </c>
      <c r="I4456" s="98">
        <v>1.417</v>
      </c>
    </row>
    <row r="4457" spans="1:9" ht="12.75" hidden="1" outlineLevel="4">
      <c r="A4457" s="85" t="s">
        <v>2115</v>
      </c>
      <c r="B4457" s="88" t="s">
        <v>2116</v>
      </c>
      <c r="C4457" s="88" t="s">
        <v>2117</v>
      </c>
      <c r="D4457" s="89">
        <v>1115</v>
      </c>
      <c r="F4457" s="98">
        <f t="shared" si="69"/>
        <v>1.115</v>
      </c>
      <c r="I4457" s="98">
        <v>1.115</v>
      </c>
    </row>
    <row r="4458" spans="1:9" ht="12.75" hidden="1" outlineLevel="4">
      <c r="A4458" s="85" t="s">
        <v>2118</v>
      </c>
      <c r="B4458" s="88" t="s">
        <v>5210</v>
      </c>
      <c r="C4458" s="88" t="s">
        <v>5211</v>
      </c>
      <c r="D4458" s="89">
        <v>10000</v>
      </c>
      <c r="F4458" s="98">
        <f t="shared" si="69"/>
        <v>10</v>
      </c>
      <c r="I4458" s="98">
        <v>10</v>
      </c>
    </row>
    <row r="4459" spans="1:9" ht="12.75" hidden="1" outlineLevel="4">
      <c r="A4459" s="85" t="s">
        <v>2119</v>
      </c>
      <c r="B4459" s="88" t="s">
        <v>517</v>
      </c>
      <c r="C4459" s="88" t="s">
        <v>518</v>
      </c>
      <c r="D4459" s="89">
        <v>8500</v>
      </c>
      <c r="F4459" s="98">
        <f t="shared" si="69"/>
        <v>8.5</v>
      </c>
      <c r="I4459" s="98">
        <v>8.5</v>
      </c>
    </row>
    <row r="4460" spans="1:9" ht="12.75" hidden="1" outlineLevel="4">
      <c r="A4460" s="85" t="s">
        <v>2120</v>
      </c>
      <c r="B4460" s="88" t="s">
        <v>2578</v>
      </c>
      <c r="C4460" s="88" t="s">
        <v>2579</v>
      </c>
      <c r="D4460" s="89">
        <v>110</v>
      </c>
      <c r="F4460" s="98">
        <f t="shared" si="69"/>
        <v>0.11</v>
      </c>
      <c r="I4460" s="98">
        <v>0.11</v>
      </c>
    </row>
    <row r="4461" spans="1:9" ht="12.75" hidden="1" outlineLevel="4">
      <c r="A4461" s="85" t="s">
        <v>2121</v>
      </c>
      <c r="B4461" s="88" t="s">
        <v>3109</v>
      </c>
      <c r="C4461" s="88" t="s">
        <v>3110</v>
      </c>
      <c r="D4461" s="89">
        <v>2000</v>
      </c>
      <c r="F4461" s="98">
        <f t="shared" si="69"/>
        <v>2</v>
      </c>
      <c r="I4461" s="98">
        <v>2</v>
      </c>
    </row>
    <row r="4462" spans="1:9" ht="12.75" hidden="1" outlineLevel="4">
      <c r="A4462" s="85" t="s">
        <v>2122</v>
      </c>
      <c r="B4462" s="88" t="s">
        <v>2690</v>
      </c>
      <c r="C4462" s="88" t="s">
        <v>2691</v>
      </c>
      <c r="D4462" s="89">
        <v>995</v>
      </c>
      <c r="F4462" s="98">
        <f t="shared" si="69"/>
        <v>0.995</v>
      </c>
      <c r="I4462" s="98">
        <v>0.995</v>
      </c>
    </row>
    <row r="4463" spans="1:9" ht="12.75" hidden="1" outlineLevel="4">
      <c r="A4463" s="85" t="s">
        <v>2123</v>
      </c>
      <c r="B4463" s="88" t="s">
        <v>2534</v>
      </c>
      <c r="C4463" s="88" t="s">
        <v>2535</v>
      </c>
      <c r="D4463" s="89">
        <v>-6000</v>
      </c>
      <c r="F4463" s="98">
        <f t="shared" si="69"/>
        <v>-6</v>
      </c>
      <c r="I4463" s="98">
        <v>-6</v>
      </c>
    </row>
    <row r="4464" spans="1:9" ht="12.75" hidden="1" outlineLevel="4">
      <c r="A4464" s="85" t="s">
        <v>2124</v>
      </c>
      <c r="B4464" s="88" t="s">
        <v>3113</v>
      </c>
      <c r="C4464" s="88" t="s">
        <v>3114</v>
      </c>
      <c r="D4464" s="89">
        <v>6000</v>
      </c>
      <c r="F4464" s="98">
        <f t="shared" si="69"/>
        <v>6</v>
      </c>
      <c r="I4464" s="98">
        <v>6</v>
      </c>
    </row>
    <row r="4465" spans="1:9" ht="12.75" hidden="1" outlineLevel="4">
      <c r="A4465" s="85" t="s">
        <v>2125</v>
      </c>
      <c r="B4465" s="88" t="s">
        <v>2504</v>
      </c>
      <c r="C4465" s="88" t="s">
        <v>2505</v>
      </c>
      <c r="D4465" s="89">
        <v>2000</v>
      </c>
      <c r="F4465" s="98">
        <f t="shared" si="69"/>
        <v>2</v>
      </c>
      <c r="I4465" s="98">
        <v>2</v>
      </c>
    </row>
    <row r="4466" spans="1:9" ht="12.75" hidden="1" outlineLevel="4">
      <c r="A4466" s="85" t="s">
        <v>2126</v>
      </c>
      <c r="B4466" s="88" t="s">
        <v>2127</v>
      </c>
      <c r="C4466" s="88" t="s">
        <v>2128</v>
      </c>
      <c r="D4466" s="89">
        <v>5000</v>
      </c>
      <c r="F4466" s="98">
        <f t="shared" si="69"/>
        <v>5</v>
      </c>
      <c r="I4466" s="98">
        <v>5</v>
      </c>
    </row>
    <row r="4467" spans="1:9" ht="12.75" hidden="1" outlineLevel="4">
      <c r="A4467" s="85" t="s">
        <v>2129</v>
      </c>
      <c r="B4467" s="88" t="s">
        <v>2428</v>
      </c>
      <c r="C4467" s="88" t="s">
        <v>2429</v>
      </c>
      <c r="D4467" s="89">
        <v>10000</v>
      </c>
      <c r="F4467" s="98">
        <f t="shared" si="69"/>
        <v>10</v>
      </c>
      <c r="I4467" s="98">
        <v>10</v>
      </c>
    </row>
    <row r="4468" spans="1:9" ht="12.75" hidden="1" outlineLevel="4">
      <c r="A4468" s="85" t="s">
        <v>2130</v>
      </c>
      <c r="B4468" s="88" t="s">
        <v>2131</v>
      </c>
      <c r="C4468" s="88" t="s">
        <v>2132</v>
      </c>
      <c r="D4468" s="89">
        <v>5000</v>
      </c>
      <c r="F4468" s="98">
        <f t="shared" si="69"/>
        <v>5</v>
      </c>
      <c r="I4468" s="98">
        <v>5</v>
      </c>
    </row>
    <row r="4469" spans="1:9" ht="12.75" hidden="1" outlineLevel="4">
      <c r="A4469" s="85" t="s">
        <v>2133</v>
      </c>
      <c r="B4469" s="88" t="s">
        <v>2507</v>
      </c>
      <c r="C4469" s="88" t="s">
        <v>2508</v>
      </c>
      <c r="D4469" s="89">
        <v>3592</v>
      </c>
      <c r="F4469" s="98">
        <f t="shared" si="69"/>
        <v>3.592</v>
      </c>
      <c r="I4469" s="98">
        <v>3.592</v>
      </c>
    </row>
    <row r="4470" spans="1:9" ht="12.75" hidden="1" outlineLevel="4">
      <c r="A4470" s="85" t="s">
        <v>3856</v>
      </c>
      <c r="B4470" s="88" t="s">
        <v>2513</v>
      </c>
      <c r="C4470" s="88" t="s">
        <v>2514</v>
      </c>
      <c r="D4470" s="89">
        <v>14612</v>
      </c>
      <c r="F4470" s="98">
        <f t="shared" si="69"/>
        <v>14.612</v>
      </c>
      <c r="I4470" s="98">
        <v>14.612</v>
      </c>
    </row>
    <row r="4471" spans="1:9" ht="12.75" hidden="1" outlineLevel="4">
      <c r="A4471" s="85" t="s">
        <v>3857</v>
      </c>
      <c r="B4471" s="88" t="s">
        <v>2437</v>
      </c>
      <c r="C4471" s="88" t="s">
        <v>2438</v>
      </c>
      <c r="D4471" s="89">
        <v>6737</v>
      </c>
      <c r="F4471" s="98">
        <f t="shared" si="69"/>
        <v>6.737</v>
      </c>
      <c r="I4471" s="98">
        <v>6.737</v>
      </c>
    </row>
    <row r="4472" spans="1:9" ht="12.75" hidden="1" outlineLevel="4">
      <c r="A4472" s="85" t="s">
        <v>3858</v>
      </c>
      <c r="B4472" s="88" t="s">
        <v>2440</v>
      </c>
      <c r="C4472" s="88" t="s">
        <v>2441</v>
      </c>
      <c r="D4472" s="89">
        <v>11343</v>
      </c>
      <c r="F4472" s="98">
        <f t="shared" si="69"/>
        <v>11.343</v>
      </c>
      <c r="I4472" s="98">
        <v>11.343</v>
      </c>
    </row>
    <row r="4473" spans="1:9" ht="12.75" hidden="1" outlineLevel="4">
      <c r="A4473" s="85" t="s">
        <v>3859</v>
      </c>
      <c r="B4473" s="88" t="s">
        <v>2443</v>
      </c>
      <c r="C4473" s="88" t="s">
        <v>4691</v>
      </c>
      <c r="D4473" s="89">
        <v>13794</v>
      </c>
      <c r="F4473" s="98">
        <f t="shared" si="69"/>
        <v>13.794</v>
      </c>
      <c r="I4473" s="98">
        <v>13.794</v>
      </c>
    </row>
    <row r="4474" spans="1:9" ht="12.75" hidden="1" outlineLevel="4">
      <c r="A4474" s="85" t="s">
        <v>3860</v>
      </c>
      <c r="B4474" s="88" t="s">
        <v>4693</v>
      </c>
      <c r="C4474" s="88" t="s">
        <v>4694</v>
      </c>
      <c r="D4474" s="89">
        <v>16048</v>
      </c>
      <c r="F4474" s="98">
        <f t="shared" si="69"/>
        <v>16.048</v>
      </c>
      <c r="I4474" s="98">
        <v>16.048</v>
      </c>
    </row>
    <row r="4475" spans="1:9" ht="12.75" hidden="1" outlineLevel="4">
      <c r="A4475" s="85" t="s">
        <v>3861</v>
      </c>
      <c r="B4475" s="88" t="s">
        <v>4696</v>
      </c>
      <c r="C4475" s="88" t="s">
        <v>4697</v>
      </c>
      <c r="D4475" s="89">
        <v>45516</v>
      </c>
      <c r="F4475" s="98">
        <f t="shared" si="69"/>
        <v>45.516</v>
      </c>
      <c r="I4475" s="98">
        <v>45.516</v>
      </c>
    </row>
    <row r="4476" spans="1:9" ht="12.75" hidden="1" outlineLevel="4">
      <c r="A4476" s="85" t="s">
        <v>3862</v>
      </c>
      <c r="B4476" s="88" t="s">
        <v>4699</v>
      </c>
      <c r="C4476" s="88" t="s">
        <v>4700</v>
      </c>
      <c r="D4476" s="89">
        <v>2410</v>
      </c>
      <c r="F4476" s="98">
        <f t="shared" si="69"/>
        <v>2.41</v>
      </c>
      <c r="I4476" s="98">
        <v>2.41</v>
      </c>
    </row>
    <row r="4477" spans="1:9" ht="12.75" hidden="1" outlineLevel="4">
      <c r="A4477" s="85" t="s">
        <v>3863</v>
      </c>
      <c r="B4477" s="88" t="s">
        <v>4702</v>
      </c>
      <c r="C4477" s="88" t="s">
        <v>4703</v>
      </c>
      <c r="D4477" s="89">
        <v>2363</v>
      </c>
      <c r="F4477" s="98">
        <f t="shared" si="69"/>
        <v>2.363</v>
      </c>
      <c r="I4477" s="98">
        <v>2.363</v>
      </c>
    </row>
    <row r="4478" spans="1:9" ht="12.75" hidden="1" outlineLevel="4">
      <c r="A4478" s="85" t="s">
        <v>3864</v>
      </c>
      <c r="B4478" s="88" t="s">
        <v>2641</v>
      </c>
      <c r="C4478" s="88" t="s">
        <v>2642</v>
      </c>
      <c r="D4478" s="89">
        <v>-8000</v>
      </c>
      <c r="F4478" s="98">
        <f t="shared" si="69"/>
        <v>-8</v>
      </c>
      <c r="I4478" s="98">
        <v>-8</v>
      </c>
    </row>
    <row r="4479" spans="1:9" ht="12.75" hidden="1" outlineLevel="4">
      <c r="A4479" s="85" t="s">
        <v>3865</v>
      </c>
      <c r="B4479" s="88" t="s">
        <v>3866</v>
      </c>
      <c r="C4479" s="88" t="s">
        <v>3867</v>
      </c>
      <c r="D4479" s="89">
        <v>-30000</v>
      </c>
      <c r="F4479" s="98">
        <f t="shared" si="69"/>
        <v>-30</v>
      </c>
      <c r="I4479" s="98">
        <v>-30</v>
      </c>
    </row>
    <row r="4480" spans="1:9" ht="12.75" hidden="1" outlineLevel="4">
      <c r="A4480" s="85" t="s">
        <v>3868</v>
      </c>
      <c r="B4480" s="88" t="s">
        <v>2477</v>
      </c>
      <c r="C4480" s="88" t="s">
        <v>2478</v>
      </c>
      <c r="D4480" s="89">
        <v>-94367</v>
      </c>
      <c r="F4480" s="98">
        <f t="shared" si="69"/>
        <v>-94.367</v>
      </c>
      <c r="I4480" s="98">
        <v>-94.367</v>
      </c>
    </row>
    <row r="4481" spans="1:9" ht="12.75" hidden="1" outlineLevel="3" collapsed="1">
      <c r="A4481" s="85" t="s">
        <v>2398</v>
      </c>
      <c r="B4481" s="90" t="s">
        <v>3869</v>
      </c>
      <c r="C4481" s="90" t="s">
        <v>1772</v>
      </c>
      <c r="D4481" s="91">
        <v>-1846</v>
      </c>
      <c r="F4481" s="98">
        <f t="shared" si="69"/>
        <v>-1.846</v>
      </c>
      <c r="I4481" s="98">
        <v>-1.846</v>
      </c>
    </row>
    <row r="4482" spans="1:9" ht="12.75" hidden="1" outlineLevel="4">
      <c r="A4482" s="85" t="s">
        <v>1773</v>
      </c>
      <c r="B4482" s="88" t="s">
        <v>2483</v>
      </c>
      <c r="C4482" s="88" t="s">
        <v>2484</v>
      </c>
      <c r="D4482" s="89">
        <v>160043</v>
      </c>
      <c r="F4482" s="98">
        <f t="shared" si="69"/>
        <v>160.043</v>
      </c>
      <c r="I4482" s="98">
        <v>160.043</v>
      </c>
    </row>
    <row r="4483" spans="1:9" ht="12.75" hidden="1" outlineLevel="4">
      <c r="A4483" s="85" t="s">
        <v>1774</v>
      </c>
      <c r="B4483" s="88" t="s">
        <v>2445</v>
      </c>
      <c r="C4483" s="88" t="s">
        <v>2446</v>
      </c>
      <c r="D4483" s="89">
        <v>6202</v>
      </c>
      <c r="F4483" s="98">
        <f t="shared" si="69"/>
        <v>6.202</v>
      </c>
      <c r="I4483" s="98">
        <v>6.202</v>
      </c>
    </row>
    <row r="4484" spans="1:9" ht="12.75" hidden="1" outlineLevel="4">
      <c r="A4484" s="85" t="s">
        <v>1775</v>
      </c>
      <c r="B4484" s="88" t="s">
        <v>6159</v>
      </c>
      <c r="C4484" s="88" t="s">
        <v>6160</v>
      </c>
      <c r="D4484" s="89">
        <v>5194</v>
      </c>
      <c r="F4484" s="98">
        <f t="shared" si="69"/>
        <v>5.194</v>
      </c>
      <c r="I4484" s="98">
        <v>5.194</v>
      </c>
    </row>
    <row r="4485" spans="1:9" ht="12.75" hidden="1" outlineLevel="4">
      <c r="A4485" s="85" t="s">
        <v>1776</v>
      </c>
      <c r="B4485" s="88" t="s">
        <v>777</v>
      </c>
      <c r="C4485" s="88" t="s">
        <v>778</v>
      </c>
      <c r="D4485" s="89">
        <v>3596</v>
      </c>
      <c r="F4485" s="98">
        <f t="shared" si="69"/>
        <v>3.596</v>
      </c>
      <c r="I4485" s="98">
        <v>3.596</v>
      </c>
    </row>
    <row r="4486" spans="1:9" ht="12.75" hidden="1" outlineLevel="4">
      <c r="A4486" s="85" t="s">
        <v>1777</v>
      </c>
      <c r="B4486" s="88" t="s">
        <v>2486</v>
      </c>
      <c r="C4486" s="88" t="s">
        <v>2487</v>
      </c>
      <c r="D4486" s="89">
        <v>31955</v>
      </c>
      <c r="F4486" s="98">
        <f aca="true" t="shared" si="70" ref="F4486:F4549">D4486/1000</f>
        <v>31.955</v>
      </c>
      <c r="I4486" s="98">
        <v>31.955</v>
      </c>
    </row>
    <row r="4487" spans="1:9" ht="12.75" hidden="1" outlineLevel="4">
      <c r="A4487" s="85" t="s">
        <v>1778</v>
      </c>
      <c r="B4487" s="88" t="s">
        <v>2413</v>
      </c>
      <c r="C4487" s="88" t="s">
        <v>2414</v>
      </c>
      <c r="D4487" s="89">
        <v>-1017</v>
      </c>
      <c r="F4487" s="98">
        <f t="shared" si="70"/>
        <v>-1.017</v>
      </c>
      <c r="I4487" s="98">
        <v>-1.017</v>
      </c>
    </row>
    <row r="4488" spans="1:9" ht="12.75" hidden="1" outlineLevel="4">
      <c r="A4488" s="85" t="s">
        <v>1779</v>
      </c>
      <c r="B4488" s="88" t="s">
        <v>5203</v>
      </c>
      <c r="C4488" s="88" t="s">
        <v>5204</v>
      </c>
      <c r="D4488" s="89">
        <v>4262</v>
      </c>
      <c r="F4488" s="98">
        <f t="shared" si="70"/>
        <v>4.262</v>
      </c>
      <c r="I4488" s="98">
        <v>4.262</v>
      </c>
    </row>
    <row r="4489" spans="1:9" ht="12.75" hidden="1" outlineLevel="4">
      <c r="A4489" s="85" t="s">
        <v>1780</v>
      </c>
      <c r="B4489" s="88" t="s">
        <v>3159</v>
      </c>
      <c r="C4489" s="88" t="s">
        <v>3160</v>
      </c>
      <c r="D4489" s="89">
        <v>4577</v>
      </c>
      <c r="F4489" s="98">
        <f t="shared" si="70"/>
        <v>4.577</v>
      </c>
      <c r="I4489" s="98">
        <v>4.577</v>
      </c>
    </row>
    <row r="4490" spans="1:9" ht="12.75" hidden="1" outlineLevel="4">
      <c r="A4490" s="85" t="s">
        <v>1781</v>
      </c>
      <c r="B4490" s="88" t="s">
        <v>2416</v>
      </c>
      <c r="C4490" s="88" t="s">
        <v>2417</v>
      </c>
      <c r="D4490" s="89">
        <v>458</v>
      </c>
      <c r="F4490" s="98">
        <f t="shared" si="70"/>
        <v>0.458</v>
      </c>
      <c r="I4490" s="98">
        <v>0.458</v>
      </c>
    </row>
    <row r="4491" spans="1:9" ht="12.75" hidden="1" outlineLevel="4">
      <c r="A4491" s="85" t="s">
        <v>1782</v>
      </c>
      <c r="B4491" s="88" t="s">
        <v>2575</v>
      </c>
      <c r="C4491" s="88" t="s">
        <v>2576</v>
      </c>
      <c r="D4491" s="89">
        <v>424</v>
      </c>
      <c r="F4491" s="98">
        <f t="shared" si="70"/>
        <v>0.424</v>
      </c>
      <c r="I4491" s="98">
        <v>0.424</v>
      </c>
    </row>
    <row r="4492" spans="1:9" ht="12.75" hidden="1" outlineLevel="4">
      <c r="A4492" s="85" t="s">
        <v>1783</v>
      </c>
      <c r="B4492" s="88" t="s">
        <v>5692</v>
      </c>
      <c r="C4492" s="88" t="s">
        <v>5693</v>
      </c>
      <c r="D4492" s="89">
        <v>78</v>
      </c>
      <c r="F4492" s="98">
        <f t="shared" si="70"/>
        <v>0.078</v>
      </c>
      <c r="I4492" s="98">
        <v>0.078</v>
      </c>
    </row>
    <row r="4493" spans="1:9" ht="12.75" hidden="1" outlineLevel="4">
      <c r="A4493" s="85" t="s">
        <v>1784</v>
      </c>
      <c r="B4493" s="88" t="s">
        <v>2813</v>
      </c>
      <c r="C4493" s="88" t="s">
        <v>2814</v>
      </c>
      <c r="D4493" s="89">
        <v>1130</v>
      </c>
      <c r="F4493" s="98">
        <f t="shared" si="70"/>
        <v>1.13</v>
      </c>
      <c r="I4493" s="98">
        <v>1.13</v>
      </c>
    </row>
    <row r="4494" spans="1:9" ht="12.75" hidden="1" outlineLevel="4">
      <c r="A4494" s="85" t="s">
        <v>1785</v>
      </c>
      <c r="B4494" s="88" t="s">
        <v>3109</v>
      </c>
      <c r="C4494" s="88" t="s">
        <v>3110</v>
      </c>
      <c r="D4494" s="89">
        <v>2743</v>
      </c>
      <c r="F4494" s="98">
        <f t="shared" si="70"/>
        <v>2.743</v>
      </c>
      <c r="I4494" s="98">
        <v>2.743</v>
      </c>
    </row>
    <row r="4495" spans="1:9" ht="12.75" hidden="1" outlineLevel="4">
      <c r="A4495" s="85" t="s">
        <v>1786</v>
      </c>
      <c r="B4495" s="88" t="s">
        <v>2064</v>
      </c>
      <c r="C4495" s="88" t="s">
        <v>2065</v>
      </c>
      <c r="D4495" s="89">
        <v>1755</v>
      </c>
      <c r="F4495" s="98">
        <f t="shared" si="70"/>
        <v>1.755</v>
      </c>
      <c r="I4495" s="98">
        <v>1.755</v>
      </c>
    </row>
    <row r="4496" spans="1:9" ht="12.75" hidden="1" outlineLevel="4">
      <c r="A4496" s="85" t="s">
        <v>1787</v>
      </c>
      <c r="B4496" s="88" t="s">
        <v>2504</v>
      </c>
      <c r="C4496" s="88" t="s">
        <v>2505</v>
      </c>
      <c r="D4496" s="89">
        <v>4617</v>
      </c>
      <c r="F4496" s="98">
        <f t="shared" si="70"/>
        <v>4.617</v>
      </c>
      <c r="I4496" s="98">
        <v>4.617</v>
      </c>
    </row>
    <row r="4497" spans="1:9" ht="12.75" hidden="1" outlineLevel="4">
      <c r="A4497" s="85" t="s">
        <v>1788</v>
      </c>
      <c r="B4497" s="88" t="s">
        <v>2431</v>
      </c>
      <c r="C4497" s="88" t="s">
        <v>2432</v>
      </c>
      <c r="D4497" s="89">
        <v>10</v>
      </c>
      <c r="F4497" s="98">
        <f t="shared" si="70"/>
        <v>0.01</v>
      </c>
      <c r="I4497" s="98">
        <v>0.01</v>
      </c>
    </row>
    <row r="4498" spans="1:9" ht="12.75" hidden="1" outlineLevel="4">
      <c r="A4498" s="85" t="s">
        <v>1789</v>
      </c>
      <c r="B4498" s="88" t="s">
        <v>2513</v>
      </c>
      <c r="C4498" s="88" t="s">
        <v>2514</v>
      </c>
      <c r="D4498" s="89">
        <v>4260</v>
      </c>
      <c r="F4498" s="98">
        <f t="shared" si="70"/>
        <v>4.26</v>
      </c>
      <c r="I4498" s="98">
        <v>4.26</v>
      </c>
    </row>
    <row r="4499" spans="1:9" ht="12.75" hidden="1" outlineLevel="4">
      <c r="A4499" s="85" t="s">
        <v>1790</v>
      </c>
      <c r="B4499" s="88" t="s">
        <v>2440</v>
      </c>
      <c r="C4499" s="88" t="s">
        <v>2441</v>
      </c>
      <c r="D4499" s="89">
        <v>7164</v>
      </c>
      <c r="F4499" s="98">
        <f t="shared" si="70"/>
        <v>7.164</v>
      </c>
      <c r="I4499" s="98">
        <v>7.164</v>
      </c>
    </row>
    <row r="4500" spans="1:9" ht="12.75" hidden="1" outlineLevel="4">
      <c r="A4500" s="85" t="s">
        <v>1791</v>
      </c>
      <c r="B4500" s="88" t="s">
        <v>2443</v>
      </c>
      <c r="C4500" s="88" t="s">
        <v>4691</v>
      </c>
      <c r="D4500" s="89">
        <v>8712</v>
      </c>
      <c r="F4500" s="98">
        <f t="shared" si="70"/>
        <v>8.712</v>
      </c>
      <c r="I4500" s="98">
        <v>8.712</v>
      </c>
    </row>
    <row r="4501" spans="1:9" ht="12.75" hidden="1" outlineLevel="4">
      <c r="A4501" s="85" t="s">
        <v>1792</v>
      </c>
      <c r="B4501" s="88" t="s">
        <v>4693</v>
      </c>
      <c r="C4501" s="88" t="s">
        <v>4694</v>
      </c>
      <c r="D4501" s="89">
        <v>2083</v>
      </c>
      <c r="F4501" s="98">
        <f t="shared" si="70"/>
        <v>2.083</v>
      </c>
      <c r="I4501" s="98">
        <v>2.083</v>
      </c>
    </row>
    <row r="4502" spans="1:9" ht="12.75" hidden="1" outlineLevel="4">
      <c r="A4502" s="85" t="s">
        <v>1793</v>
      </c>
      <c r="B4502" s="88" t="s">
        <v>2519</v>
      </c>
      <c r="C4502" s="88" t="s">
        <v>2520</v>
      </c>
      <c r="D4502" s="89">
        <v>7001</v>
      </c>
      <c r="F4502" s="98">
        <f t="shared" si="70"/>
        <v>7.001</v>
      </c>
      <c r="I4502" s="98">
        <v>7.001</v>
      </c>
    </row>
    <row r="4503" spans="1:9" ht="12.75" hidden="1" outlineLevel="4">
      <c r="A4503" s="85" t="s">
        <v>1794</v>
      </c>
      <c r="B4503" s="88" t="s">
        <v>4702</v>
      </c>
      <c r="C4503" s="88" t="s">
        <v>4703</v>
      </c>
      <c r="D4503" s="89">
        <v>143</v>
      </c>
      <c r="F4503" s="98">
        <f t="shared" si="70"/>
        <v>0.143</v>
      </c>
      <c r="I4503" s="98">
        <v>0.143</v>
      </c>
    </row>
    <row r="4504" spans="1:9" ht="12.75" hidden="1" outlineLevel="4">
      <c r="A4504" s="85" t="s">
        <v>1795</v>
      </c>
      <c r="B4504" s="88" t="s">
        <v>2638</v>
      </c>
      <c r="C4504" s="88" t="s">
        <v>2639</v>
      </c>
      <c r="D4504" s="89">
        <v>8402</v>
      </c>
      <c r="F4504" s="98">
        <f t="shared" si="70"/>
        <v>8.402</v>
      </c>
      <c r="I4504" s="98">
        <v>8.402</v>
      </c>
    </row>
    <row r="4505" spans="1:9" ht="12.75" hidden="1" outlineLevel="4">
      <c r="A4505" s="85" t="s">
        <v>1796</v>
      </c>
      <c r="B4505" s="88" t="s">
        <v>5089</v>
      </c>
      <c r="C4505" s="88" t="s">
        <v>5090</v>
      </c>
      <c r="D4505" s="89">
        <v>14322</v>
      </c>
      <c r="F4505" s="98">
        <f t="shared" si="70"/>
        <v>14.322</v>
      </c>
      <c r="I4505" s="98">
        <v>14.322</v>
      </c>
    </row>
    <row r="4506" spans="1:9" ht="12.75" hidden="1" outlineLevel="4">
      <c r="A4506" s="85" t="s">
        <v>1797</v>
      </c>
      <c r="B4506" s="88" t="s">
        <v>318</v>
      </c>
      <c r="C4506" s="88" t="s">
        <v>319</v>
      </c>
      <c r="D4506" s="89">
        <v>161</v>
      </c>
      <c r="F4506" s="98">
        <f t="shared" si="70"/>
        <v>0.161</v>
      </c>
      <c r="I4506" s="98">
        <v>0.161</v>
      </c>
    </row>
    <row r="4507" spans="1:9" ht="12.75" hidden="1" outlineLevel="4">
      <c r="A4507" s="85" t="s">
        <v>1798</v>
      </c>
      <c r="B4507" s="88" t="s">
        <v>2404</v>
      </c>
      <c r="C4507" s="88" t="s">
        <v>2405</v>
      </c>
      <c r="D4507" s="89">
        <v>6767</v>
      </c>
      <c r="F4507" s="98">
        <f t="shared" si="70"/>
        <v>6.767</v>
      </c>
      <c r="I4507" s="98">
        <v>6.767</v>
      </c>
    </row>
    <row r="4508" spans="1:9" ht="12.75" hidden="1" outlineLevel="4">
      <c r="A4508" s="85" t="s">
        <v>1799</v>
      </c>
      <c r="B4508" s="88" t="s">
        <v>2407</v>
      </c>
      <c r="C4508" s="88" t="s">
        <v>2408</v>
      </c>
      <c r="D4508" s="89">
        <v>-601</v>
      </c>
      <c r="F4508" s="98">
        <f t="shared" si="70"/>
        <v>-0.601</v>
      </c>
      <c r="I4508" s="98">
        <v>-0.601</v>
      </c>
    </row>
    <row r="4509" spans="1:9" ht="12.75" hidden="1" outlineLevel="4">
      <c r="A4509" s="85" t="s">
        <v>1800</v>
      </c>
      <c r="B4509" s="88" t="s">
        <v>2410</v>
      </c>
      <c r="C4509" s="88" t="s">
        <v>2411</v>
      </c>
      <c r="D4509" s="89">
        <v>576</v>
      </c>
      <c r="F4509" s="98">
        <f t="shared" si="70"/>
        <v>0.576</v>
      </c>
      <c r="I4509" s="98">
        <v>0.576</v>
      </c>
    </row>
    <row r="4510" spans="1:9" ht="12.75" hidden="1" outlineLevel="4">
      <c r="A4510" s="85" t="s">
        <v>1801</v>
      </c>
      <c r="B4510" s="88" t="s">
        <v>4452</v>
      </c>
      <c r="C4510" s="88" t="s">
        <v>4453</v>
      </c>
      <c r="D4510" s="89">
        <v>6054</v>
      </c>
      <c r="F4510" s="98">
        <f t="shared" si="70"/>
        <v>6.054</v>
      </c>
      <c r="I4510" s="98">
        <v>6.054</v>
      </c>
    </row>
    <row r="4511" spans="1:9" ht="12.75" hidden="1" outlineLevel="4">
      <c r="A4511" s="85" t="s">
        <v>1802</v>
      </c>
      <c r="B4511" s="88" t="s">
        <v>698</v>
      </c>
      <c r="C4511" s="88" t="s">
        <v>699</v>
      </c>
      <c r="D4511" s="89">
        <v>16329</v>
      </c>
      <c r="F4511" s="98">
        <f t="shared" si="70"/>
        <v>16.329</v>
      </c>
      <c r="I4511" s="98">
        <v>16.329</v>
      </c>
    </row>
    <row r="4512" spans="1:9" ht="12.75" hidden="1" outlineLevel="4">
      <c r="A4512" s="85" t="s">
        <v>1803</v>
      </c>
      <c r="B4512" s="88" t="s">
        <v>3156</v>
      </c>
      <c r="C4512" s="88" t="s">
        <v>3157</v>
      </c>
      <c r="D4512" s="89">
        <v>1111</v>
      </c>
      <c r="F4512" s="98">
        <f t="shared" si="70"/>
        <v>1.111</v>
      </c>
      <c r="I4512" s="98">
        <v>1.111</v>
      </c>
    </row>
    <row r="4513" spans="1:9" ht="12.75" hidden="1" outlineLevel="4">
      <c r="A4513" s="85" t="s">
        <v>1804</v>
      </c>
      <c r="B4513" s="88" t="s">
        <v>3907</v>
      </c>
      <c r="C4513" s="88" t="s">
        <v>3908</v>
      </c>
      <c r="D4513" s="89">
        <v>550</v>
      </c>
      <c r="F4513" s="98">
        <f t="shared" si="70"/>
        <v>0.55</v>
      </c>
      <c r="I4513" s="98">
        <v>0.55</v>
      </c>
    </row>
    <row r="4514" spans="1:9" ht="12.75" hidden="1" outlineLevel="4">
      <c r="A4514" s="85" t="s">
        <v>3909</v>
      </c>
      <c r="B4514" s="88" t="s">
        <v>2704</v>
      </c>
      <c r="C4514" s="88" t="s">
        <v>2705</v>
      </c>
      <c r="D4514" s="89">
        <v>33</v>
      </c>
      <c r="F4514" s="98">
        <f t="shared" si="70"/>
        <v>0.033</v>
      </c>
      <c r="I4514" s="98">
        <v>0.033</v>
      </c>
    </row>
    <row r="4515" spans="1:9" ht="12.75" hidden="1" outlineLevel="4">
      <c r="A4515" s="85" t="s">
        <v>3910</v>
      </c>
      <c r="B4515" s="88" t="s">
        <v>5611</v>
      </c>
      <c r="C4515" s="88" t="s">
        <v>5612</v>
      </c>
      <c r="D4515" s="89">
        <v>234</v>
      </c>
      <c r="F4515" s="98">
        <f t="shared" si="70"/>
        <v>0.234</v>
      </c>
      <c r="I4515" s="98">
        <v>0.234</v>
      </c>
    </row>
    <row r="4516" spans="1:9" ht="12.75" hidden="1" outlineLevel="4">
      <c r="A4516" s="85" t="s">
        <v>3911</v>
      </c>
      <c r="B4516" s="88" t="s">
        <v>2507</v>
      </c>
      <c r="C4516" s="88" t="s">
        <v>2508</v>
      </c>
      <c r="D4516" s="89">
        <v>2268</v>
      </c>
      <c r="F4516" s="98">
        <f t="shared" si="70"/>
        <v>2.268</v>
      </c>
      <c r="I4516" s="98">
        <v>2.268</v>
      </c>
    </row>
    <row r="4517" spans="1:9" ht="12.75" hidden="1" outlineLevel="4">
      <c r="A4517" s="85" t="s">
        <v>3912</v>
      </c>
      <c r="B4517" s="88" t="s">
        <v>2510</v>
      </c>
      <c r="C4517" s="88" t="s">
        <v>2511</v>
      </c>
      <c r="D4517" s="89">
        <v>4327</v>
      </c>
      <c r="F4517" s="98">
        <f t="shared" si="70"/>
        <v>4.327</v>
      </c>
      <c r="I4517" s="98">
        <v>4.327</v>
      </c>
    </row>
    <row r="4518" spans="1:9" ht="12.75" hidden="1" outlineLevel="4">
      <c r="A4518" s="85" t="s">
        <v>3913</v>
      </c>
      <c r="B4518" s="88" t="s">
        <v>2434</v>
      </c>
      <c r="C4518" s="88" t="s">
        <v>2435</v>
      </c>
      <c r="D4518" s="89">
        <v>4872</v>
      </c>
      <c r="F4518" s="98">
        <f t="shared" si="70"/>
        <v>4.872</v>
      </c>
      <c r="I4518" s="98">
        <v>4.872</v>
      </c>
    </row>
    <row r="4519" spans="1:9" ht="12.75" hidden="1" outlineLevel="4">
      <c r="A4519" s="85" t="s">
        <v>3914</v>
      </c>
      <c r="B4519" s="88" t="s">
        <v>4957</v>
      </c>
      <c r="C4519" s="88" t="s">
        <v>4958</v>
      </c>
      <c r="D4519" s="89">
        <v>24723</v>
      </c>
      <c r="F4519" s="98">
        <f t="shared" si="70"/>
        <v>24.723</v>
      </c>
      <c r="I4519" s="98">
        <v>24.723</v>
      </c>
    </row>
    <row r="4520" spans="1:9" ht="12.75" hidden="1" outlineLevel="4">
      <c r="A4520" s="85" t="s">
        <v>3915</v>
      </c>
      <c r="B4520" s="88" t="s">
        <v>2516</v>
      </c>
      <c r="C4520" s="88" t="s">
        <v>2517</v>
      </c>
      <c r="D4520" s="89">
        <v>1850</v>
      </c>
      <c r="F4520" s="98">
        <f t="shared" si="70"/>
        <v>1.85</v>
      </c>
      <c r="I4520" s="98">
        <v>1.85</v>
      </c>
    </row>
    <row r="4521" spans="1:9" ht="12.75" hidden="1" outlineLevel="4">
      <c r="A4521" s="85" t="s">
        <v>3916</v>
      </c>
      <c r="B4521" s="88" t="s">
        <v>2437</v>
      </c>
      <c r="C4521" s="88" t="s">
        <v>2438</v>
      </c>
      <c r="D4521" s="89">
        <v>4255</v>
      </c>
      <c r="F4521" s="98">
        <f t="shared" si="70"/>
        <v>4.255</v>
      </c>
      <c r="I4521" s="98">
        <v>4.255</v>
      </c>
    </row>
    <row r="4522" spans="1:9" ht="12.75" hidden="1" outlineLevel="4">
      <c r="A4522" s="85" t="s">
        <v>3917</v>
      </c>
      <c r="B4522" s="88" t="s">
        <v>2522</v>
      </c>
      <c r="C4522" s="88" t="s">
        <v>2523</v>
      </c>
      <c r="D4522" s="89">
        <v>1565</v>
      </c>
      <c r="F4522" s="98">
        <f t="shared" si="70"/>
        <v>1.565</v>
      </c>
      <c r="I4522" s="98">
        <v>1.565</v>
      </c>
    </row>
    <row r="4523" spans="1:9" ht="12.75" hidden="1" outlineLevel="4">
      <c r="A4523" s="85" t="s">
        <v>3918</v>
      </c>
      <c r="B4523" s="88" t="s">
        <v>4696</v>
      </c>
      <c r="C4523" s="88" t="s">
        <v>4697</v>
      </c>
      <c r="D4523" s="89">
        <v>13271</v>
      </c>
      <c r="F4523" s="98">
        <f t="shared" si="70"/>
        <v>13.271</v>
      </c>
      <c r="I4523" s="98">
        <v>13.271</v>
      </c>
    </row>
    <row r="4524" spans="1:9" ht="12.75" hidden="1" outlineLevel="4">
      <c r="A4524" s="85" t="s">
        <v>3919</v>
      </c>
      <c r="B4524" s="88" t="s">
        <v>4699</v>
      </c>
      <c r="C4524" s="88" t="s">
        <v>4700</v>
      </c>
      <c r="D4524" s="89">
        <v>1522</v>
      </c>
      <c r="F4524" s="98">
        <f t="shared" si="70"/>
        <v>1.522</v>
      </c>
      <c r="I4524" s="98">
        <v>1.522</v>
      </c>
    </row>
    <row r="4525" spans="1:9" ht="12.75" hidden="1" outlineLevel="4">
      <c r="A4525" s="85" t="s">
        <v>3920</v>
      </c>
      <c r="B4525" s="88" t="s">
        <v>2477</v>
      </c>
      <c r="C4525" s="88" t="s">
        <v>2478</v>
      </c>
      <c r="D4525" s="89">
        <v>-354312</v>
      </c>
      <c r="F4525" s="98">
        <f t="shared" si="70"/>
        <v>-354.312</v>
      </c>
      <c r="I4525" s="98">
        <v>-354.312</v>
      </c>
    </row>
    <row r="4526" spans="1:9" ht="12.75" hidden="1" outlineLevel="4">
      <c r="A4526" s="85" t="s">
        <v>3921</v>
      </c>
      <c r="B4526" s="88" t="s">
        <v>2480</v>
      </c>
      <c r="C4526" s="88" t="s">
        <v>2481</v>
      </c>
      <c r="D4526" s="89">
        <v>-14687</v>
      </c>
      <c r="F4526" s="98">
        <f t="shared" si="70"/>
        <v>-14.687</v>
      </c>
      <c r="I4526" s="98">
        <v>-14.687</v>
      </c>
    </row>
    <row r="4527" spans="1:9" ht="12.75" hidden="1" outlineLevel="3" collapsed="1">
      <c r="A4527" s="85" t="s">
        <v>2398</v>
      </c>
      <c r="B4527" s="90" t="s">
        <v>3922</v>
      </c>
      <c r="C4527" s="90" t="s">
        <v>3923</v>
      </c>
      <c r="D4527" s="91">
        <v>-1018</v>
      </c>
      <c r="F4527" s="98">
        <f t="shared" si="70"/>
        <v>-1.018</v>
      </c>
      <c r="I4527" s="98">
        <v>-1.018</v>
      </c>
    </row>
    <row r="4528" spans="1:9" ht="12.75" hidden="1" outlineLevel="4">
      <c r="A4528" s="85" t="s">
        <v>3924</v>
      </c>
      <c r="B4528" s="88" t="s">
        <v>5206</v>
      </c>
      <c r="C4528" s="88" t="s">
        <v>5207</v>
      </c>
      <c r="D4528" s="89">
        <v>42</v>
      </c>
      <c r="F4528" s="98">
        <f t="shared" si="70"/>
        <v>0.042</v>
      </c>
      <c r="I4528" s="98">
        <v>0.042</v>
      </c>
    </row>
    <row r="4529" spans="1:9" ht="12.75" hidden="1" outlineLevel="4">
      <c r="A4529" s="85" t="s">
        <v>3925</v>
      </c>
      <c r="B4529" s="88" t="s">
        <v>6360</v>
      </c>
      <c r="C4529" s="88" t="s">
        <v>6361</v>
      </c>
      <c r="D4529" s="89">
        <v>589</v>
      </c>
      <c r="F4529" s="98">
        <f t="shared" si="70"/>
        <v>0.589</v>
      </c>
      <c r="I4529" s="98">
        <v>0.589</v>
      </c>
    </row>
    <row r="4530" spans="1:9" ht="12.75" hidden="1" outlineLevel="4">
      <c r="A4530" s="85" t="s">
        <v>3926</v>
      </c>
      <c r="B4530" s="88" t="s">
        <v>4693</v>
      </c>
      <c r="C4530" s="88" t="s">
        <v>4694</v>
      </c>
      <c r="D4530" s="89">
        <v>1198</v>
      </c>
      <c r="F4530" s="98">
        <f t="shared" si="70"/>
        <v>1.198</v>
      </c>
      <c r="I4530" s="98">
        <v>1.198</v>
      </c>
    </row>
    <row r="4531" spans="1:9" ht="12.75" hidden="1" outlineLevel="4">
      <c r="A4531" s="85" t="s">
        <v>3927</v>
      </c>
      <c r="B4531" s="88" t="s">
        <v>2528</v>
      </c>
      <c r="C4531" s="88" t="s">
        <v>2529</v>
      </c>
      <c r="D4531" s="89">
        <v>-40737</v>
      </c>
      <c r="F4531" s="98">
        <f t="shared" si="70"/>
        <v>-40.737</v>
      </c>
      <c r="I4531" s="98">
        <v>-40.737</v>
      </c>
    </row>
    <row r="4532" spans="1:9" ht="12.75" hidden="1" outlineLevel="3" collapsed="1">
      <c r="A4532" s="85" t="s">
        <v>2398</v>
      </c>
      <c r="B4532" s="90" t="s">
        <v>3928</v>
      </c>
      <c r="C4532" s="90" t="s">
        <v>948</v>
      </c>
      <c r="D4532" s="91">
        <v>-38908</v>
      </c>
      <c r="F4532" s="98">
        <f t="shared" si="70"/>
        <v>-38.908</v>
      </c>
      <c r="I4532" s="98">
        <v>-38.908</v>
      </c>
    </row>
    <row r="4533" spans="1:9" ht="12.75" hidden="1" outlineLevel="4">
      <c r="A4533" s="85" t="s">
        <v>3929</v>
      </c>
      <c r="B4533" s="88" t="s">
        <v>2404</v>
      </c>
      <c r="C4533" s="88" t="s">
        <v>2405</v>
      </c>
      <c r="D4533" s="89">
        <v>2494</v>
      </c>
      <c r="F4533" s="98">
        <f t="shared" si="70"/>
        <v>2.494</v>
      </c>
      <c r="I4533" s="98">
        <v>2.494</v>
      </c>
    </row>
    <row r="4534" spans="1:9" ht="12.75" hidden="1" outlineLevel="4">
      <c r="A4534" s="85" t="s">
        <v>3930</v>
      </c>
      <c r="B4534" s="88" t="s">
        <v>2410</v>
      </c>
      <c r="C4534" s="88" t="s">
        <v>2411</v>
      </c>
      <c r="D4534" s="89">
        <v>187</v>
      </c>
      <c r="F4534" s="98">
        <f t="shared" si="70"/>
        <v>0.187</v>
      </c>
      <c r="I4534" s="98">
        <v>0.187</v>
      </c>
    </row>
    <row r="4535" spans="1:9" ht="12.75" hidden="1" outlineLevel="4">
      <c r="A4535" s="85" t="s">
        <v>3931</v>
      </c>
      <c r="B4535" s="88" t="s">
        <v>2396</v>
      </c>
      <c r="C4535" s="88" t="s">
        <v>2397</v>
      </c>
      <c r="D4535" s="89">
        <v>229</v>
      </c>
      <c r="F4535" s="98">
        <f t="shared" si="70"/>
        <v>0.229</v>
      </c>
      <c r="I4535" s="98">
        <v>0.229</v>
      </c>
    </row>
    <row r="4536" spans="1:9" ht="12.75" hidden="1" outlineLevel="4">
      <c r="A4536" s="85" t="s">
        <v>3932</v>
      </c>
      <c r="B4536" s="88" t="s">
        <v>2422</v>
      </c>
      <c r="C4536" s="88" t="s">
        <v>2423</v>
      </c>
      <c r="D4536" s="89">
        <v>50</v>
      </c>
      <c r="F4536" s="98">
        <f t="shared" si="70"/>
        <v>0.05</v>
      </c>
      <c r="I4536" s="98">
        <v>0.05</v>
      </c>
    </row>
    <row r="4537" spans="1:9" ht="12.75" hidden="1" outlineLevel="4">
      <c r="A4537" s="85" t="s">
        <v>3933</v>
      </c>
      <c r="B4537" s="88" t="s">
        <v>2510</v>
      </c>
      <c r="C4537" s="88" t="s">
        <v>2511</v>
      </c>
      <c r="D4537" s="89">
        <v>1802</v>
      </c>
      <c r="F4537" s="98">
        <f t="shared" si="70"/>
        <v>1.802</v>
      </c>
      <c r="I4537" s="98">
        <v>1.802</v>
      </c>
    </row>
    <row r="4538" spans="1:9" ht="12.75" hidden="1" outlineLevel="4">
      <c r="A4538" s="85" t="s">
        <v>3934</v>
      </c>
      <c r="B4538" s="88" t="s">
        <v>2434</v>
      </c>
      <c r="C4538" s="88" t="s">
        <v>2435</v>
      </c>
      <c r="D4538" s="89">
        <v>2030</v>
      </c>
      <c r="F4538" s="98">
        <f t="shared" si="70"/>
        <v>2.03</v>
      </c>
      <c r="I4538" s="98">
        <v>2.03</v>
      </c>
    </row>
    <row r="4539" spans="1:9" ht="12.75" hidden="1" outlineLevel="4">
      <c r="A4539" s="85" t="s">
        <v>3935</v>
      </c>
      <c r="B4539" s="88" t="s">
        <v>2437</v>
      </c>
      <c r="C4539" s="88" t="s">
        <v>2438</v>
      </c>
      <c r="D4539" s="89">
        <v>1773</v>
      </c>
      <c r="F4539" s="98">
        <f t="shared" si="70"/>
        <v>1.773</v>
      </c>
      <c r="I4539" s="98">
        <v>1.773</v>
      </c>
    </row>
    <row r="4540" spans="1:9" ht="12.75" hidden="1" outlineLevel="4">
      <c r="A4540" s="85" t="s">
        <v>3936</v>
      </c>
      <c r="B4540" s="88" t="s">
        <v>2440</v>
      </c>
      <c r="C4540" s="88" t="s">
        <v>2441</v>
      </c>
      <c r="D4540" s="89">
        <v>2985</v>
      </c>
      <c r="F4540" s="98">
        <f t="shared" si="70"/>
        <v>2.985</v>
      </c>
      <c r="I4540" s="98">
        <v>2.985</v>
      </c>
    </row>
    <row r="4541" spans="1:9" ht="12.75" hidden="1" outlineLevel="4">
      <c r="A4541" s="85" t="s">
        <v>3937</v>
      </c>
      <c r="B4541" s="88" t="s">
        <v>2443</v>
      </c>
      <c r="C4541" s="88" t="s">
        <v>4691</v>
      </c>
      <c r="D4541" s="89">
        <v>3630</v>
      </c>
      <c r="F4541" s="98">
        <f t="shared" si="70"/>
        <v>3.63</v>
      </c>
      <c r="I4541" s="98">
        <v>3.63</v>
      </c>
    </row>
    <row r="4542" spans="1:9" ht="12.75" hidden="1" outlineLevel="4">
      <c r="A4542" s="85" t="s">
        <v>3938</v>
      </c>
      <c r="B4542" s="88" t="s">
        <v>4693</v>
      </c>
      <c r="C4542" s="88" t="s">
        <v>4694</v>
      </c>
      <c r="D4542" s="89">
        <v>460</v>
      </c>
      <c r="F4542" s="98">
        <f t="shared" si="70"/>
        <v>0.46</v>
      </c>
      <c r="I4542" s="98">
        <v>0.46</v>
      </c>
    </row>
    <row r="4543" spans="1:9" ht="12.75" hidden="1" outlineLevel="4">
      <c r="A4543" s="85" t="s">
        <v>3939</v>
      </c>
      <c r="B4543" s="88" t="s">
        <v>2480</v>
      </c>
      <c r="C4543" s="88" t="s">
        <v>2481</v>
      </c>
      <c r="D4543" s="89">
        <v>-7892</v>
      </c>
      <c r="F4543" s="98">
        <f t="shared" si="70"/>
        <v>-7.892</v>
      </c>
      <c r="I4543" s="98">
        <v>-7.892</v>
      </c>
    </row>
    <row r="4544" spans="1:9" ht="12.75" hidden="1" outlineLevel="4">
      <c r="A4544" s="85" t="s">
        <v>3940</v>
      </c>
      <c r="B4544" s="88" t="s">
        <v>2483</v>
      </c>
      <c r="C4544" s="88" t="s">
        <v>2484</v>
      </c>
      <c r="D4544" s="89">
        <v>57927</v>
      </c>
      <c r="F4544" s="98">
        <f t="shared" si="70"/>
        <v>57.927</v>
      </c>
      <c r="I4544" s="98">
        <v>57.927</v>
      </c>
    </row>
    <row r="4545" spans="1:9" ht="12.75" hidden="1" outlineLevel="4">
      <c r="A4545" s="85" t="s">
        <v>3941</v>
      </c>
      <c r="B4545" s="88" t="s">
        <v>2486</v>
      </c>
      <c r="C4545" s="88" t="s">
        <v>2487</v>
      </c>
      <c r="D4545" s="89">
        <v>11573</v>
      </c>
      <c r="F4545" s="98">
        <f t="shared" si="70"/>
        <v>11.573</v>
      </c>
      <c r="I4545" s="98">
        <v>11.573</v>
      </c>
    </row>
    <row r="4546" spans="1:9" ht="12.75" hidden="1" outlineLevel="4">
      <c r="A4546" s="85" t="s">
        <v>3942</v>
      </c>
      <c r="B4546" s="88" t="s">
        <v>2407</v>
      </c>
      <c r="C4546" s="88" t="s">
        <v>2408</v>
      </c>
      <c r="D4546" s="89">
        <v>-104</v>
      </c>
      <c r="F4546" s="98">
        <f t="shared" si="70"/>
        <v>-0.104</v>
      </c>
      <c r="I4546" s="98">
        <v>-0.104</v>
      </c>
    </row>
    <row r="4547" spans="1:9" ht="12.75" hidden="1" outlineLevel="4">
      <c r="A4547" s="85" t="s">
        <v>3943</v>
      </c>
      <c r="B4547" s="88" t="s">
        <v>2413</v>
      </c>
      <c r="C4547" s="88" t="s">
        <v>2414</v>
      </c>
      <c r="D4547" s="89">
        <v>-258</v>
      </c>
      <c r="F4547" s="98">
        <f t="shared" si="70"/>
        <v>-0.258</v>
      </c>
      <c r="I4547" s="98">
        <v>-0.258</v>
      </c>
    </row>
    <row r="4548" spans="1:9" ht="12.75" hidden="1" outlineLevel="4">
      <c r="A4548" s="85" t="s">
        <v>3944</v>
      </c>
      <c r="B4548" s="88" t="s">
        <v>2690</v>
      </c>
      <c r="C4548" s="88" t="s">
        <v>2691</v>
      </c>
      <c r="D4548" s="89">
        <v>432</v>
      </c>
      <c r="F4548" s="98">
        <f t="shared" si="70"/>
        <v>0.432</v>
      </c>
      <c r="I4548" s="98">
        <v>0.432</v>
      </c>
    </row>
    <row r="4549" spans="1:9" ht="12.75" hidden="1" outlineLevel="4">
      <c r="A4549" s="85" t="s">
        <v>3945</v>
      </c>
      <c r="B4549" s="88" t="s">
        <v>2507</v>
      </c>
      <c r="C4549" s="88" t="s">
        <v>2508</v>
      </c>
      <c r="D4549" s="89">
        <v>945</v>
      </c>
      <c r="F4549" s="98">
        <f t="shared" si="70"/>
        <v>0.945</v>
      </c>
      <c r="I4549" s="98">
        <v>0.945</v>
      </c>
    </row>
    <row r="4550" spans="1:9" ht="12.75" hidden="1" outlineLevel="4">
      <c r="A4550" s="85" t="s">
        <v>3946</v>
      </c>
      <c r="B4550" s="88" t="s">
        <v>2513</v>
      </c>
      <c r="C4550" s="88" t="s">
        <v>2514</v>
      </c>
      <c r="D4550" s="89">
        <v>3177</v>
      </c>
      <c r="F4550" s="98">
        <f aca="true" t="shared" si="71" ref="F4550:F4613">D4550/1000</f>
        <v>3.177</v>
      </c>
      <c r="I4550" s="98">
        <v>3.177</v>
      </c>
    </row>
    <row r="4551" spans="1:9" ht="12.75" hidden="1" outlineLevel="4">
      <c r="A4551" s="85" t="s">
        <v>3947</v>
      </c>
      <c r="B4551" s="88" t="s">
        <v>2516</v>
      </c>
      <c r="C4551" s="88" t="s">
        <v>2517</v>
      </c>
      <c r="D4551" s="89">
        <v>771</v>
      </c>
      <c r="F4551" s="98">
        <f t="shared" si="71"/>
        <v>0.771</v>
      </c>
      <c r="I4551" s="98">
        <v>0.771</v>
      </c>
    </row>
    <row r="4552" spans="1:9" ht="12.75" hidden="1" outlineLevel="4">
      <c r="A4552" s="85" t="s">
        <v>3948</v>
      </c>
      <c r="B4552" s="88" t="s">
        <v>2519</v>
      </c>
      <c r="C4552" s="88" t="s">
        <v>2520</v>
      </c>
      <c r="D4552" s="89">
        <v>7001</v>
      </c>
      <c r="F4552" s="98">
        <f t="shared" si="71"/>
        <v>7.001</v>
      </c>
      <c r="I4552" s="98">
        <v>7.001</v>
      </c>
    </row>
    <row r="4553" spans="1:9" ht="12.75" hidden="1" outlineLevel="4">
      <c r="A4553" s="85" t="s">
        <v>3949</v>
      </c>
      <c r="B4553" s="88" t="s">
        <v>2522</v>
      </c>
      <c r="C4553" s="88" t="s">
        <v>2523</v>
      </c>
      <c r="D4553" s="89">
        <v>9</v>
      </c>
      <c r="F4553" s="98">
        <f t="shared" si="71"/>
        <v>0.009</v>
      </c>
      <c r="I4553" s="98">
        <v>0.009</v>
      </c>
    </row>
    <row r="4554" spans="1:9" ht="12.75" hidden="1" outlineLevel="4">
      <c r="A4554" s="85" t="s">
        <v>3950</v>
      </c>
      <c r="B4554" s="88" t="s">
        <v>2525</v>
      </c>
      <c r="C4554" s="88" t="s">
        <v>2526</v>
      </c>
      <c r="D4554" s="89">
        <v>3597</v>
      </c>
      <c r="F4554" s="98">
        <f t="shared" si="71"/>
        <v>3.597</v>
      </c>
      <c r="I4554" s="98">
        <v>3.597</v>
      </c>
    </row>
    <row r="4555" spans="1:9" ht="12.75" hidden="1" outlineLevel="4">
      <c r="A4555" s="85" t="s">
        <v>3951</v>
      </c>
      <c r="B4555" s="88" t="s">
        <v>4696</v>
      </c>
      <c r="C4555" s="88" t="s">
        <v>4697</v>
      </c>
      <c r="D4555" s="89">
        <v>9894</v>
      </c>
      <c r="F4555" s="98">
        <f t="shared" si="71"/>
        <v>9.894</v>
      </c>
      <c r="I4555" s="98">
        <v>9.894</v>
      </c>
    </row>
    <row r="4556" spans="1:9" ht="12.75" hidden="1" outlineLevel="4">
      <c r="A4556" s="85" t="s">
        <v>3952</v>
      </c>
      <c r="B4556" s="88" t="s">
        <v>4699</v>
      </c>
      <c r="C4556" s="88" t="s">
        <v>4700</v>
      </c>
      <c r="D4556" s="89">
        <v>634</v>
      </c>
      <c r="F4556" s="98">
        <f t="shared" si="71"/>
        <v>0.634</v>
      </c>
      <c r="I4556" s="98">
        <v>0.634</v>
      </c>
    </row>
    <row r="4557" spans="1:9" ht="12.75" hidden="1" outlineLevel="4">
      <c r="A4557" s="85" t="s">
        <v>3953</v>
      </c>
      <c r="B4557" s="88" t="s">
        <v>4702</v>
      </c>
      <c r="C4557" s="88" t="s">
        <v>4703</v>
      </c>
      <c r="D4557" s="89">
        <v>926</v>
      </c>
      <c r="F4557" s="98">
        <f t="shared" si="71"/>
        <v>0.926</v>
      </c>
      <c r="I4557" s="98">
        <v>0.926</v>
      </c>
    </row>
    <row r="4558" spans="1:9" ht="12.75" hidden="1" outlineLevel="4">
      <c r="A4558" s="85" t="s">
        <v>3954</v>
      </c>
      <c r="B4558" s="88" t="s">
        <v>2477</v>
      </c>
      <c r="C4558" s="88" t="s">
        <v>2478</v>
      </c>
      <c r="D4558" s="89">
        <v>-104528</v>
      </c>
      <c r="F4558" s="98">
        <f t="shared" si="71"/>
        <v>-104.528</v>
      </c>
      <c r="I4558" s="98">
        <v>-104.528</v>
      </c>
    </row>
    <row r="4559" spans="1:9" ht="12.75" hidden="1" outlineLevel="3" collapsed="1">
      <c r="A4559" s="85" t="s">
        <v>2398</v>
      </c>
      <c r="B4559" s="90" t="s">
        <v>3955</v>
      </c>
      <c r="C4559" s="90" t="s">
        <v>3956</v>
      </c>
      <c r="D4559" s="91">
        <v>-256</v>
      </c>
      <c r="F4559" s="98">
        <f t="shared" si="71"/>
        <v>-0.256</v>
      </c>
      <c r="I4559" s="98">
        <v>-0.256</v>
      </c>
    </row>
    <row r="4560" spans="1:9" ht="12.75" hidden="1" outlineLevel="4">
      <c r="A4560" s="85" t="s">
        <v>3957</v>
      </c>
      <c r="B4560" s="88" t="s">
        <v>2404</v>
      </c>
      <c r="C4560" s="88" t="s">
        <v>2405</v>
      </c>
      <c r="D4560" s="89">
        <v>907</v>
      </c>
      <c r="F4560" s="98">
        <f t="shared" si="71"/>
        <v>0.907</v>
      </c>
      <c r="I4560" s="98">
        <v>0.907</v>
      </c>
    </row>
    <row r="4561" spans="1:9" ht="12.75" hidden="1" outlineLevel="4">
      <c r="A4561" s="85" t="s">
        <v>3958</v>
      </c>
      <c r="B4561" s="88" t="s">
        <v>2575</v>
      </c>
      <c r="C4561" s="88" t="s">
        <v>2576</v>
      </c>
      <c r="D4561" s="89">
        <v>3267</v>
      </c>
      <c r="F4561" s="98">
        <f t="shared" si="71"/>
        <v>3.267</v>
      </c>
      <c r="I4561" s="98">
        <v>3.267</v>
      </c>
    </row>
    <row r="4562" spans="1:9" ht="12.75" hidden="1" outlineLevel="4">
      <c r="A4562" s="85" t="s">
        <v>3959</v>
      </c>
      <c r="B4562" s="88" t="s">
        <v>2507</v>
      </c>
      <c r="C4562" s="88" t="s">
        <v>2508</v>
      </c>
      <c r="D4562" s="89">
        <v>189</v>
      </c>
      <c r="F4562" s="98">
        <f t="shared" si="71"/>
        <v>0.189</v>
      </c>
      <c r="I4562" s="98">
        <v>0.189</v>
      </c>
    </row>
    <row r="4563" spans="1:9" ht="12.75" hidden="1" outlineLevel="4">
      <c r="A4563" s="85" t="s">
        <v>3960</v>
      </c>
      <c r="B4563" s="88" t="s">
        <v>2510</v>
      </c>
      <c r="C4563" s="88" t="s">
        <v>2511</v>
      </c>
      <c r="D4563" s="89">
        <v>361</v>
      </c>
      <c r="F4563" s="98">
        <f t="shared" si="71"/>
        <v>0.361</v>
      </c>
      <c r="I4563" s="98">
        <v>0.361</v>
      </c>
    </row>
    <row r="4564" spans="1:9" ht="12.75" hidden="1" outlineLevel="4">
      <c r="A4564" s="85" t="s">
        <v>3961</v>
      </c>
      <c r="B4564" s="88" t="s">
        <v>2434</v>
      </c>
      <c r="C4564" s="88" t="s">
        <v>2435</v>
      </c>
      <c r="D4564" s="89">
        <v>406</v>
      </c>
      <c r="F4564" s="98">
        <f t="shared" si="71"/>
        <v>0.406</v>
      </c>
      <c r="I4564" s="98">
        <v>0.406</v>
      </c>
    </row>
    <row r="4565" spans="1:9" ht="12.75" hidden="1" outlineLevel="4">
      <c r="A4565" s="85" t="s">
        <v>3962</v>
      </c>
      <c r="B4565" s="88" t="s">
        <v>2516</v>
      </c>
      <c r="C4565" s="88" t="s">
        <v>2517</v>
      </c>
      <c r="D4565" s="89">
        <v>154</v>
      </c>
      <c r="F4565" s="98">
        <f t="shared" si="71"/>
        <v>0.154</v>
      </c>
      <c r="I4565" s="98">
        <v>0.154</v>
      </c>
    </row>
    <row r="4566" spans="1:9" ht="12.75" hidden="1" outlineLevel="4">
      <c r="A4566" s="85" t="s">
        <v>3963</v>
      </c>
      <c r="B4566" s="88" t="s">
        <v>2437</v>
      </c>
      <c r="C4566" s="88" t="s">
        <v>2438</v>
      </c>
      <c r="D4566" s="89">
        <v>355</v>
      </c>
      <c r="F4566" s="98">
        <f t="shared" si="71"/>
        <v>0.355</v>
      </c>
      <c r="I4566" s="98">
        <v>0.355</v>
      </c>
    </row>
    <row r="4567" spans="1:9" ht="12.75" hidden="1" outlineLevel="4">
      <c r="A4567" s="85" t="s">
        <v>3964</v>
      </c>
      <c r="B4567" s="88" t="s">
        <v>2443</v>
      </c>
      <c r="C4567" s="88" t="s">
        <v>4691</v>
      </c>
      <c r="D4567" s="89">
        <v>726</v>
      </c>
      <c r="F4567" s="98">
        <f t="shared" si="71"/>
        <v>0.726</v>
      </c>
      <c r="I4567" s="98">
        <v>0.726</v>
      </c>
    </row>
    <row r="4568" spans="1:9" ht="12.75" hidden="1" outlineLevel="4">
      <c r="A4568" s="85" t="s">
        <v>3965</v>
      </c>
      <c r="B4568" s="88" t="s">
        <v>2522</v>
      </c>
      <c r="C4568" s="88" t="s">
        <v>2523</v>
      </c>
      <c r="D4568" s="89">
        <v>1579</v>
      </c>
      <c r="F4568" s="98">
        <f t="shared" si="71"/>
        <v>1.579</v>
      </c>
      <c r="I4568" s="98">
        <v>1.579</v>
      </c>
    </row>
    <row r="4569" spans="1:9" ht="12.75" hidden="1" outlineLevel="4">
      <c r="A4569" s="85" t="s">
        <v>3966</v>
      </c>
      <c r="B4569" s="88" t="s">
        <v>4696</v>
      </c>
      <c r="C4569" s="88" t="s">
        <v>4697</v>
      </c>
      <c r="D4569" s="89">
        <v>3143</v>
      </c>
      <c r="F4569" s="98">
        <f t="shared" si="71"/>
        <v>3.143</v>
      </c>
      <c r="I4569" s="98">
        <v>3.143</v>
      </c>
    </row>
    <row r="4570" spans="1:9" ht="12.75" hidden="1" outlineLevel="4">
      <c r="A4570" s="85" t="s">
        <v>3967</v>
      </c>
      <c r="B4570" s="88" t="s">
        <v>4699</v>
      </c>
      <c r="C4570" s="88" t="s">
        <v>4700</v>
      </c>
      <c r="D4570" s="89">
        <v>127</v>
      </c>
      <c r="F4570" s="98">
        <f t="shared" si="71"/>
        <v>0.127</v>
      </c>
      <c r="I4570" s="98">
        <v>0.127</v>
      </c>
    </row>
    <row r="4571" spans="1:9" ht="12.75" hidden="1" outlineLevel="4">
      <c r="A4571" s="85" t="s">
        <v>3968</v>
      </c>
      <c r="B4571" s="88" t="s">
        <v>3969</v>
      </c>
      <c r="C4571" s="88" t="s">
        <v>3970</v>
      </c>
      <c r="D4571" s="89">
        <v>-4426</v>
      </c>
      <c r="F4571" s="98">
        <f t="shared" si="71"/>
        <v>-4.426</v>
      </c>
      <c r="I4571" s="98">
        <v>-4.426</v>
      </c>
    </row>
    <row r="4572" spans="1:9" ht="12.75" hidden="1" outlineLevel="4">
      <c r="A4572" s="85" t="s">
        <v>3971</v>
      </c>
      <c r="B4572" s="88" t="s">
        <v>2483</v>
      </c>
      <c r="C4572" s="88" t="s">
        <v>2484</v>
      </c>
      <c r="D4572" s="89">
        <v>16556</v>
      </c>
      <c r="F4572" s="98">
        <f t="shared" si="71"/>
        <v>16.556</v>
      </c>
      <c r="I4572" s="98">
        <v>16.556</v>
      </c>
    </row>
    <row r="4573" spans="1:9" ht="12.75" hidden="1" outlineLevel="4">
      <c r="A4573" s="85" t="s">
        <v>3972</v>
      </c>
      <c r="B4573" s="88" t="s">
        <v>2486</v>
      </c>
      <c r="C4573" s="88" t="s">
        <v>2487</v>
      </c>
      <c r="D4573" s="89">
        <v>3243</v>
      </c>
      <c r="F4573" s="98">
        <f t="shared" si="71"/>
        <v>3.243</v>
      </c>
      <c r="I4573" s="98">
        <v>3.243</v>
      </c>
    </row>
    <row r="4574" spans="1:9" ht="12.75" hidden="1" outlineLevel="4">
      <c r="A4574" s="85" t="s">
        <v>3973</v>
      </c>
      <c r="B4574" s="88" t="s">
        <v>2407</v>
      </c>
      <c r="C4574" s="88" t="s">
        <v>2408</v>
      </c>
      <c r="D4574" s="89">
        <v>-68</v>
      </c>
      <c r="F4574" s="98">
        <f t="shared" si="71"/>
        <v>-0.068</v>
      </c>
      <c r="I4574" s="98">
        <v>-0.068</v>
      </c>
    </row>
    <row r="4575" spans="1:9" ht="12.75" hidden="1" outlineLevel="4">
      <c r="A4575" s="85" t="s">
        <v>3974</v>
      </c>
      <c r="B4575" s="88" t="s">
        <v>2410</v>
      </c>
      <c r="C4575" s="88" t="s">
        <v>2411</v>
      </c>
      <c r="D4575" s="89">
        <v>133</v>
      </c>
      <c r="F4575" s="98">
        <f t="shared" si="71"/>
        <v>0.133</v>
      </c>
      <c r="I4575" s="98">
        <v>0.133</v>
      </c>
    </row>
    <row r="4576" spans="1:9" ht="12.75" hidden="1" outlineLevel="4">
      <c r="A4576" s="85" t="s">
        <v>3975</v>
      </c>
      <c r="B4576" s="88" t="s">
        <v>2413</v>
      </c>
      <c r="C4576" s="88" t="s">
        <v>2414</v>
      </c>
      <c r="D4576" s="89">
        <v>-226</v>
      </c>
      <c r="F4576" s="98">
        <f t="shared" si="71"/>
        <v>-0.226</v>
      </c>
      <c r="I4576" s="98">
        <v>-0.226</v>
      </c>
    </row>
    <row r="4577" spans="1:9" ht="12.75" hidden="1" outlineLevel="4">
      <c r="A4577" s="85" t="s">
        <v>3976</v>
      </c>
      <c r="B4577" s="88" t="s">
        <v>2396</v>
      </c>
      <c r="C4577" s="88" t="s">
        <v>2397</v>
      </c>
      <c r="D4577" s="89">
        <v>5000</v>
      </c>
      <c r="F4577" s="98">
        <f t="shared" si="71"/>
        <v>5</v>
      </c>
      <c r="I4577" s="98">
        <v>5</v>
      </c>
    </row>
    <row r="4578" spans="1:9" ht="12.75" hidden="1" outlineLevel="4">
      <c r="A4578" s="85" t="s">
        <v>3977</v>
      </c>
      <c r="B4578" s="88" t="s">
        <v>2422</v>
      </c>
      <c r="C4578" s="88" t="s">
        <v>2423</v>
      </c>
      <c r="D4578" s="89">
        <v>481</v>
      </c>
      <c r="F4578" s="98">
        <f t="shared" si="71"/>
        <v>0.481</v>
      </c>
      <c r="I4578" s="98">
        <v>0.481</v>
      </c>
    </row>
    <row r="4579" spans="1:9" ht="12.75" hidden="1" outlineLevel="4">
      <c r="A4579" s="85" t="s">
        <v>3978</v>
      </c>
      <c r="B4579" s="88" t="s">
        <v>2690</v>
      </c>
      <c r="C4579" s="88" t="s">
        <v>2691</v>
      </c>
      <c r="D4579" s="89">
        <v>14098</v>
      </c>
      <c r="F4579" s="98">
        <f t="shared" si="71"/>
        <v>14.098</v>
      </c>
      <c r="I4579" s="98">
        <v>14.098</v>
      </c>
    </row>
    <row r="4580" spans="1:9" ht="12.75" hidden="1" outlineLevel="4">
      <c r="A4580" s="85" t="s">
        <v>3979</v>
      </c>
      <c r="B4580" s="88" t="s">
        <v>3980</v>
      </c>
      <c r="C4580" s="88" t="s">
        <v>3981</v>
      </c>
      <c r="D4580" s="89">
        <v>11037</v>
      </c>
      <c r="F4580" s="98">
        <f t="shared" si="71"/>
        <v>11.037</v>
      </c>
      <c r="I4580" s="98">
        <v>11.037</v>
      </c>
    </row>
    <row r="4581" spans="1:9" ht="12.75" hidden="1" outlineLevel="4">
      <c r="A4581" s="85" t="s">
        <v>3982</v>
      </c>
      <c r="B4581" s="88" t="s">
        <v>2513</v>
      </c>
      <c r="C4581" s="88" t="s">
        <v>2514</v>
      </c>
      <c r="D4581" s="89">
        <v>1009</v>
      </c>
      <c r="F4581" s="98">
        <f t="shared" si="71"/>
        <v>1.009</v>
      </c>
      <c r="I4581" s="98">
        <v>1.009</v>
      </c>
    </row>
    <row r="4582" spans="1:9" ht="12.75" hidden="1" outlineLevel="4">
      <c r="A4582" s="85" t="s">
        <v>3983</v>
      </c>
      <c r="B4582" s="88" t="s">
        <v>2440</v>
      </c>
      <c r="C4582" s="88" t="s">
        <v>2441</v>
      </c>
      <c r="D4582" s="89">
        <v>598</v>
      </c>
      <c r="F4582" s="98">
        <f t="shared" si="71"/>
        <v>0.598</v>
      </c>
      <c r="I4582" s="98">
        <v>0.598</v>
      </c>
    </row>
    <row r="4583" spans="1:9" ht="12.75" hidden="1" outlineLevel="4">
      <c r="A4583" s="85" t="s">
        <v>3984</v>
      </c>
      <c r="B4583" s="88" t="s">
        <v>4693</v>
      </c>
      <c r="C4583" s="88" t="s">
        <v>4694</v>
      </c>
      <c r="D4583" s="89">
        <v>6375</v>
      </c>
      <c r="F4583" s="98">
        <f t="shared" si="71"/>
        <v>6.375</v>
      </c>
      <c r="I4583" s="98">
        <v>6.375</v>
      </c>
    </row>
    <row r="4584" spans="1:9" ht="12.75" hidden="1" outlineLevel="4">
      <c r="A4584" s="85" t="s">
        <v>3985</v>
      </c>
      <c r="B4584" s="88" t="s">
        <v>2519</v>
      </c>
      <c r="C4584" s="88" t="s">
        <v>2520</v>
      </c>
      <c r="D4584" s="89">
        <v>7001</v>
      </c>
      <c r="F4584" s="98">
        <f t="shared" si="71"/>
        <v>7.001</v>
      </c>
      <c r="I4584" s="98">
        <v>7.001</v>
      </c>
    </row>
    <row r="4585" spans="1:9" ht="12.75" hidden="1" outlineLevel="4">
      <c r="A4585" s="85" t="s">
        <v>3986</v>
      </c>
      <c r="B4585" s="88" t="s">
        <v>2525</v>
      </c>
      <c r="C4585" s="88" t="s">
        <v>2526</v>
      </c>
      <c r="D4585" s="89">
        <v>3597</v>
      </c>
      <c r="F4585" s="98">
        <f t="shared" si="71"/>
        <v>3.597</v>
      </c>
      <c r="I4585" s="98">
        <v>3.597</v>
      </c>
    </row>
    <row r="4586" spans="1:9" ht="12.75" hidden="1" outlineLevel="4">
      <c r="A4586" s="85" t="s">
        <v>3987</v>
      </c>
      <c r="B4586" s="88" t="s">
        <v>4702</v>
      </c>
      <c r="C4586" s="88" t="s">
        <v>4703</v>
      </c>
      <c r="D4586" s="89">
        <v>408</v>
      </c>
      <c r="F4586" s="98">
        <f t="shared" si="71"/>
        <v>0.408</v>
      </c>
      <c r="I4586" s="98">
        <v>0.408</v>
      </c>
    </row>
    <row r="4587" spans="1:9" ht="12.75" hidden="1" outlineLevel="4">
      <c r="A4587" s="85" t="s">
        <v>3988</v>
      </c>
      <c r="B4587" s="88" t="s">
        <v>3989</v>
      </c>
      <c r="C4587" s="88" t="s">
        <v>3990</v>
      </c>
      <c r="D4587" s="89">
        <v>-880</v>
      </c>
      <c r="F4587" s="98">
        <f t="shared" si="71"/>
        <v>-0.88</v>
      </c>
      <c r="I4587" s="98">
        <v>-0.88</v>
      </c>
    </row>
    <row r="4588" spans="1:9" ht="12.75" hidden="1" outlineLevel="4">
      <c r="A4588" s="85" t="s">
        <v>3991</v>
      </c>
      <c r="B4588" s="88" t="s">
        <v>3992</v>
      </c>
      <c r="C4588" s="88" t="s">
        <v>3993</v>
      </c>
      <c r="D4588" s="89">
        <v>-4889</v>
      </c>
      <c r="F4588" s="98">
        <f t="shared" si="71"/>
        <v>-4.889</v>
      </c>
      <c r="I4588" s="98">
        <v>-4.889</v>
      </c>
    </row>
    <row r="4589" spans="1:9" ht="12.75" hidden="1" outlineLevel="4">
      <c r="A4589" s="85" t="s">
        <v>3994</v>
      </c>
      <c r="B4589" s="88" t="s">
        <v>3995</v>
      </c>
      <c r="C4589" s="88" t="s">
        <v>3993</v>
      </c>
      <c r="D4589" s="89">
        <v>-183109</v>
      </c>
      <c r="F4589" s="98">
        <f t="shared" si="71"/>
        <v>-183.109</v>
      </c>
      <c r="I4589" s="98">
        <v>-183.109</v>
      </c>
    </row>
    <row r="4590" spans="1:9" ht="12.75" hidden="1" outlineLevel="3" collapsed="1">
      <c r="A4590" s="85" t="s">
        <v>2398</v>
      </c>
      <c r="B4590" s="90" t="s">
        <v>3996</v>
      </c>
      <c r="C4590" s="90" t="s">
        <v>3997</v>
      </c>
      <c r="D4590" s="91">
        <v>-112848</v>
      </c>
      <c r="F4590" s="98">
        <f t="shared" si="71"/>
        <v>-112.848</v>
      </c>
      <c r="I4590" s="98">
        <v>-112.848</v>
      </c>
    </row>
    <row r="4591" spans="1:9" ht="12.75" outlineLevel="2" collapsed="1">
      <c r="A4591" s="85" t="s">
        <v>2401</v>
      </c>
      <c r="B4591" s="90" t="s">
        <v>3998</v>
      </c>
      <c r="C4591" s="90" t="s">
        <v>2376</v>
      </c>
      <c r="D4591" s="91">
        <v>-154876</v>
      </c>
      <c r="F4591" s="98">
        <f t="shared" si="71"/>
        <v>-154.876</v>
      </c>
      <c r="I4591" s="98">
        <v>-154.876</v>
      </c>
    </row>
    <row r="4592" spans="1:9" s="94" customFormat="1" ht="12.75" outlineLevel="1">
      <c r="A4592" s="85" t="s">
        <v>766</v>
      </c>
      <c r="B4592" s="92" t="s">
        <v>5931</v>
      </c>
      <c r="C4592" s="92" t="s">
        <v>2377</v>
      </c>
      <c r="D4592" s="93">
        <v>-212990</v>
      </c>
      <c r="F4592" s="98">
        <f t="shared" si="71"/>
        <v>-212.99</v>
      </c>
      <c r="H4592" s="94" t="s">
        <v>4917</v>
      </c>
      <c r="I4592" s="98">
        <v>-212.99</v>
      </c>
    </row>
    <row r="4593" spans="1:9" ht="12.75" hidden="1" outlineLevel="4">
      <c r="A4593" s="85" t="s">
        <v>3999</v>
      </c>
      <c r="B4593" s="88" t="s">
        <v>2477</v>
      </c>
      <c r="C4593" s="88" t="s">
        <v>2478</v>
      </c>
      <c r="D4593" s="89">
        <v>-7675</v>
      </c>
      <c r="F4593" s="98">
        <f t="shared" si="71"/>
        <v>-7.675</v>
      </c>
      <c r="I4593" s="98">
        <v>-7.675</v>
      </c>
    </row>
    <row r="4594" spans="1:9" ht="12.75" hidden="1" outlineLevel="4">
      <c r="A4594" s="85" t="s">
        <v>4000</v>
      </c>
      <c r="B4594" s="88" t="s">
        <v>2578</v>
      </c>
      <c r="C4594" s="88" t="s">
        <v>2579</v>
      </c>
      <c r="D4594" s="89">
        <v>215</v>
      </c>
      <c r="F4594" s="98">
        <f t="shared" si="71"/>
        <v>0.215</v>
      </c>
      <c r="I4594" s="98">
        <v>0.215</v>
      </c>
    </row>
    <row r="4595" spans="1:9" ht="12.75" hidden="1" outlineLevel="4">
      <c r="A4595" s="85" t="s">
        <v>4001</v>
      </c>
      <c r="B4595" s="88" t="s">
        <v>4002</v>
      </c>
      <c r="C4595" s="88" t="s">
        <v>4003</v>
      </c>
      <c r="D4595" s="89">
        <v>7223</v>
      </c>
      <c r="F4595" s="98">
        <f t="shared" si="71"/>
        <v>7.223</v>
      </c>
      <c r="I4595" s="98">
        <v>7.223</v>
      </c>
    </row>
    <row r="4596" spans="1:9" ht="12.75" hidden="1" outlineLevel="4">
      <c r="A4596" s="85" t="s">
        <v>4004</v>
      </c>
      <c r="B4596" s="88" t="s">
        <v>4693</v>
      </c>
      <c r="C4596" s="88" t="s">
        <v>4694</v>
      </c>
      <c r="D4596" s="89">
        <v>237</v>
      </c>
      <c r="F4596" s="98">
        <f t="shared" si="71"/>
        <v>0.237</v>
      </c>
      <c r="I4596" s="98">
        <v>0.237</v>
      </c>
    </row>
    <row r="4597" spans="1:9" ht="12.75" hidden="1" outlineLevel="3" collapsed="1">
      <c r="A4597" s="85" t="s">
        <v>2398</v>
      </c>
      <c r="B4597" s="90" t="s">
        <v>4005</v>
      </c>
      <c r="C4597" s="90" t="s">
        <v>4006</v>
      </c>
      <c r="D4597" s="91">
        <v>0</v>
      </c>
      <c r="F4597" s="98">
        <f t="shared" si="71"/>
        <v>0</v>
      </c>
      <c r="I4597" s="98">
        <v>0</v>
      </c>
    </row>
    <row r="4598" spans="1:9" ht="12.75" hidden="1" outlineLevel="4">
      <c r="A4598" s="85" t="s">
        <v>4007</v>
      </c>
      <c r="B4598" s="88" t="s">
        <v>2422</v>
      </c>
      <c r="C4598" s="88" t="s">
        <v>2423</v>
      </c>
      <c r="D4598" s="89">
        <v>290</v>
      </c>
      <c r="F4598" s="98">
        <f t="shared" si="71"/>
        <v>0.29</v>
      </c>
      <c r="I4598" s="98">
        <v>0.29</v>
      </c>
    </row>
    <row r="4599" spans="1:9" ht="12.75" hidden="1" outlineLevel="4">
      <c r="A4599" s="85" t="s">
        <v>4008</v>
      </c>
      <c r="B4599" s="88" t="s">
        <v>4002</v>
      </c>
      <c r="C4599" s="88" t="s">
        <v>4003</v>
      </c>
      <c r="D4599" s="89">
        <v>3480</v>
      </c>
      <c r="F4599" s="98">
        <f t="shared" si="71"/>
        <v>3.48</v>
      </c>
      <c r="I4599" s="98">
        <v>3.48</v>
      </c>
    </row>
    <row r="4600" spans="1:9" ht="12.75" hidden="1" outlineLevel="4">
      <c r="A4600" s="85" t="s">
        <v>4009</v>
      </c>
      <c r="B4600" s="88" t="s">
        <v>4693</v>
      </c>
      <c r="C4600" s="88" t="s">
        <v>4694</v>
      </c>
      <c r="D4600" s="89">
        <v>76</v>
      </c>
      <c r="F4600" s="98">
        <f t="shared" si="71"/>
        <v>0.076</v>
      </c>
      <c r="I4600" s="98">
        <v>0.076</v>
      </c>
    </row>
    <row r="4601" spans="1:9" ht="12.75" hidden="1" outlineLevel="4">
      <c r="A4601" s="85" t="s">
        <v>4010</v>
      </c>
      <c r="B4601" s="88" t="s">
        <v>2477</v>
      </c>
      <c r="C4601" s="88" t="s">
        <v>2478</v>
      </c>
      <c r="D4601" s="89">
        <v>-3846</v>
      </c>
      <c r="F4601" s="98">
        <f t="shared" si="71"/>
        <v>-3.846</v>
      </c>
      <c r="I4601" s="98">
        <v>-3.846</v>
      </c>
    </row>
    <row r="4602" spans="1:9" ht="12.75" hidden="1" outlineLevel="3" collapsed="1">
      <c r="A4602" s="85" t="s">
        <v>2398</v>
      </c>
      <c r="B4602" s="90" t="s">
        <v>4011</v>
      </c>
      <c r="C4602" s="90" t="s">
        <v>4012</v>
      </c>
      <c r="D4602" s="91">
        <v>0</v>
      </c>
      <c r="F4602" s="98">
        <f t="shared" si="71"/>
        <v>0</v>
      </c>
      <c r="I4602" s="98">
        <v>0</v>
      </c>
    </row>
    <row r="4603" spans="1:9" ht="12.75" hidden="1" outlineLevel="4">
      <c r="A4603" s="85" t="s">
        <v>4013</v>
      </c>
      <c r="B4603" s="88" t="s">
        <v>2483</v>
      </c>
      <c r="C4603" s="88" t="s">
        <v>2484</v>
      </c>
      <c r="D4603" s="89">
        <v>160218</v>
      </c>
      <c r="F4603" s="98">
        <f t="shared" si="71"/>
        <v>160.218</v>
      </c>
      <c r="I4603" s="98">
        <v>160.218</v>
      </c>
    </row>
    <row r="4604" spans="1:9" ht="12.75" hidden="1" outlineLevel="4">
      <c r="A4604" s="85" t="s">
        <v>4014</v>
      </c>
      <c r="B4604" s="88" t="s">
        <v>2486</v>
      </c>
      <c r="C4604" s="88" t="s">
        <v>2487</v>
      </c>
      <c r="D4604" s="89">
        <v>32330</v>
      </c>
      <c r="F4604" s="98">
        <f t="shared" si="71"/>
        <v>32.33</v>
      </c>
      <c r="I4604" s="98">
        <v>32.33</v>
      </c>
    </row>
    <row r="4605" spans="1:9" ht="12.75" hidden="1" outlineLevel="4">
      <c r="A4605" s="85" t="s">
        <v>4015</v>
      </c>
      <c r="B4605" s="88" t="s">
        <v>2407</v>
      </c>
      <c r="C4605" s="88" t="s">
        <v>2408</v>
      </c>
      <c r="D4605" s="89">
        <v>-627</v>
      </c>
      <c r="F4605" s="98">
        <f t="shared" si="71"/>
        <v>-0.627</v>
      </c>
      <c r="I4605" s="98">
        <v>-0.627</v>
      </c>
    </row>
    <row r="4606" spans="1:9" ht="12.75" hidden="1" outlineLevel="4">
      <c r="A4606" s="85" t="s">
        <v>4016</v>
      </c>
      <c r="B4606" s="88" t="s">
        <v>2410</v>
      </c>
      <c r="C4606" s="88" t="s">
        <v>2411</v>
      </c>
      <c r="D4606" s="89">
        <v>585</v>
      </c>
      <c r="F4606" s="98">
        <f t="shared" si="71"/>
        <v>0.585</v>
      </c>
      <c r="I4606" s="98">
        <v>0.585</v>
      </c>
    </row>
    <row r="4607" spans="1:9" ht="12.75" hidden="1" outlineLevel="4">
      <c r="A4607" s="85" t="s">
        <v>4017</v>
      </c>
      <c r="B4607" s="88" t="s">
        <v>2413</v>
      </c>
      <c r="C4607" s="88" t="s">
        <v>2414</v>
      </c>
      <c r="D4607" s="89">
        <v>-1006</v>
      </c>
      <c r="F4607" s="98">
        <f t="shared" si="71"/>
        <v>-1.006</v>
      </c>
      <c r="I4607" s="98">
        <v>-1.006</v>
      </c>
    </row>
    <row r="4608" spans="1:9" ht="12.75" hidden="1" outlineLevel="4">
      <c r="A4608" s="85" t="s">
        <v>4018</v>
      </c>
      <c r="B4608" s="88" t="s">
        <v>2416</v>
      </c>
      <c r="C4608" s="88" t="s">
        <v>2417</v>
      </c>
      <c r="D4608" s="89">
        <v>403</v>
      </c>
      <c r="F4608" s="98">
        <f t="shared" si="71"/>
        <v>0.403</v>
      </c>
      <c r="I4608" s="98">
        <v>0.403</v>
      </c>
    </row>
    <row r="4609" spans="1:9" ht="12.75" hidden="1" outlineLevel="4">
      <c r="A4609" s="85" t="s">
        <v>4019</v>
      </c>
      <c r="B4609" s="88" t="s">
        <v>2578</v>
      </c>
      <c r="C4609" s="88" t="s">
        <v>2579</v>
      </c>
      <c r="D4609" s="89">
        <v>275</v>
      </c>
      <c r="F4609" s="98">
        <f t="shared" si="71"/>
        <v>0.275</v>
      </c>
      <c r="I4609" s="98">
        <v>0.275</v>
      </c>
    </row>
    <row r="4610" spans="1:9" ht="12.75" hidden="1" outlineLevel="4">
      <c r="A4610" s="85" t="s">
        <v>4020</v>
      </c>
      <c r="B4610" s="88" t="s">
        <v>2396</v>
      </c>
      <c r="C4610" s="88" t="s">
        <v>2397</v>
      </c>
      <c r="D4610" s="89">
        <v>215</v>
      </c>
      <c r="F4610" s="98">
        <f t="shared" si="71"/>
        <v>0.215</v>
      </c>
      <c r="I4610" s="98">
        <v>0.215</v>
      </c>
    </row>
    <row r="4611" spans="1:9" ht="12.75" hidden="1" outlineLevel="4">
      <c r="A4611" s="85" t="s">
        <v>4021</v>
      </c>
      <c r="B4611" s="88" t="s">
        <v>2422</v>
      </c>
      <c r="C4611" s="88" t="s">
        <v>2423</v>
      </c>
      <c r="D4611" s="89">
        <v>885</v>
      </c>
      <c r="F4611" s="98">
        <f t="shared" si="71"/>
        <v>0.885</v>
      </c>
      <c r="I4611" s="98">
        <v>0.885</v>
      </c>
    </row>
    <row r="4612" spans="1:9" ht="12.75" hidden="1" outlineLevel="4">
      <c r="A4612" s="85" t="s">
        <v>4022</v>
      </c>
      <c r="B4612" s="88" t="s">
        <v>4002</v>
      </c>
      <c r="C4612" s="88" t="s">
        <v>4003</v>
      </c>
      <c r="D4612" s="89">
        <v>-724</v>
      </c>
      <c r="F4612" s="98">
        <f t="shared" si="71"/>
        <v>-0.724</v>
      </c>
      <c r="I4612" s="98">
        <v>-0.724</v>
      </c>
    </row>
    <row r="4613" spans="1:9" ht="12.75" hidden="1" outlineLevel="4">
      <c r="A4613" s="85" t="s">
        <v>4023</v>
      </c>
      <c r="B4613" s="88" t="s">
        <v>2690</v>
      </c>
      <c r="C4613" s="88" t="s">
        <v>2691</v>
      </c>
      <c r="D4613" s="89">
        <v>74</v>
      </c>
      <c r="F4613" s="98">
        <f t="shared" si="71"/>
        <v>0.074</v>
      </c>
      <c r="I4613" s="98">
        <v>0.074</v>
      </c>
    </row>
    <row r="4614" spans="1:9" ht="12.75" hidden="1" outlineLevel="4">
      <c r="A4614" s="85" t="s">
        <v>4024</v>
      </c>
      <c r="B4614" s="88" t="s">
        <v>2534</v>
      </c>
      <c r="C4614" s="88" t="s">
        <v>2535</v>
      </c>
      <c r="D4614" s="89">
        <v>61</v>
      </c>
      <c r="F4614" s="98">
        <f aca="true" t="shared" si="72" ref="F4614:F4677">D4614/1000</f>
        <v>0.061</v>
      </c>
      <c r="I4614" s="98">
        <v>0.061</v>
      </c>
    </row>
    <row r="4615" spans="1:9" ht="12.75" hidden="1" outlineLevel="4">
      <c r="A4615" s="85" t="s">
        <v>4025</v>
      </c>
      <c r="B4615" s="88" t="s">
        <v>2513</v>
      </c>
      <c r="C4615" s="88" t="s">
        <v>2514</v>
      </c>
      <c r="D4615" s="89">
        <v>3513</v>
      </c>
      <c r="F4615" s="98">
        <f t="shared" si="72"/>
        <v>3.513</v>
      </c>
      <c r="I4615" s="98">
        <v>3.513</v>
      </c>
    </row>
    <row r="4616" spans="1:9" ht="12.75" hidden="1" outlineLevel="4">
      <c r="A4616" s="85" t="s">
        <v>4026</v>
      </c>
      <c r="B4616" s="88" t="s">
        <v>2440</v>
      </c>
      <c r="C4616" s="88" t="s">
        <v>2441</v>
      </c>
      <c r="D4616" s="89">
        <v>2388</v>
      </c>
      <c r="F4616" s="98">
        <f t="shared" si="72"/>
        <v>2.388</v>
      </c>
      <c r="I4616" s="98">
        <v>2.388</v>
      </c>
    </row>
    <row r="4617" spans="1:9" ht="12.75" hidden="1" outlineLevel="4">
      <c r="A4617" s="85" t="s">
        <v>4027</v>
      </c>
      <c r="B4617" s="88" t="s">
        <v>4693</v>
      </c>
      <c r="C4617" s="88" t="s">
        <v>4694</v>
      </c>
      <c r="D4617" s="89">
        <v>6636</v>
      </c>
      <c r="F4617" s="98">
        <f t="shared" si="72"/>
        <v>6.636</v>
      </c>
      <c r="I4617" s="98">
        <v>6.636</v>
      </c>
    </row>
    <row r="4618" spans="1:9" ht="12.75" hidden="1" outlineLevel="4">
      <c r="A4618" s="85" t="s">
        <v>4028</v>
      </c>
      <c r="B4618" s="88" t="s">
        <v>2519</v>
      </c>
      <c r="C4618" s="88" t="s">
        <v>2520</v>
      </c>
      <c r="D4618" s="89">
        <v>14002</v>
      </c>
      <c r="F4618" s="98">
        <f t="shared" si="72"/>
        <v>14.002</v>
      </c>
      <c r="I4618" s="98">
        <v>14.002</v>
      </c>
    </row>
    <row r="4619" spans="1:9" ht="12.75" hidden="1" outlineLevel="4">
      <c r="A4619" s="85" t="s">
        <v>4029</v>
      </c>
      <c r="B4619" s="88" t="s">
        <v>2525</v>
      </c>
      <c r="C4619" s="88" t="s">
        <v>2526</v>
      </c>
      <c r="D4619" s="89">
        <v>3273</v>
      </c>
      <c r="F4619" s="98">
        <f t="shared" si="72"/>
        <v>3.273</v>
      </c>
      <c r="I4619" s="98">
        <v>3.273</v>
      </c>
    </row>
    <row r="4620" spans="1:9" ht="12.75" hidden="1" outlineLevel="4">
      <c r="A4620" s="85" t="s">
        <v>4030</v>
      </c>
      <c r="B4620" s="88" t="s">
        <v>4702</v>
      </c>
      <c r="C4620" s="88" t="s">
        <v>4703</v>
      </c>
      <c r="D4620" s="89">
        <v>1584</v>
      </c>
      <c r="F4620" s="98">
        <f t="shared" si="72"/>
        <v>1.584</v>
      </c>
      <c r="I4620" s="98">
        <v>1.584</v>
      </c>
    </row>
    <row r="4621" spans="1:9" ht="12.75" hidden="1" outlineLevel="4">
      <c r="A4621" s="85" t="s">
        <v>4031</v>
      </c>
      <c r="B4621" s="88" t="s">
        <v>2404</v>
      </c>
      <c r="C4621" s="88" t="s">
        <v>2405</v>
      </c>
      <c r="D4621" s="89">
        <v>12433</v>
      </c>
      <c r="F4621" s="98">
        <f t="shared" si="72"/>
        <v>12.433</v>
      </c>
      <c r="I4621" s="98">
        <v>12.433</v>
      </c>
    </row>
    <row r="4622" spans="1:9" ht="12.75" hidden="1" outlineLevel="4">
      <c r="A4622" s="85" t="s">
        <v>4032</v>
      </c>
      <c r="B4622" s="88" t="s">
        <v>2489</v>
      </c>
      <c r="C4622" s="88" t="s">
        <v>2490</v>
      </c>
      <c r="D4622" s="89">
        <v>180</v>
      </c>
      <c r="F4622" s="98">
        <f t="shared" si="72"/>
        <v>0.18</v>
      </c>
      <c r="I4622" s="98">
        <v>0.18</v>
      </c>
    </row>
    <row r="4623" spans="1:9" ht="12.75" hidden="1" outlineLevel="4">
      <c r="A4623" s="85" t="s">
        <v>4033</v>
      </c>
      <c r="B4623" s="88" t="s">
        <v>2393</v>
      </c>
      <c r="C4623" s="88" t="s">
        <v>2394</v>
      </c>
      <c r="D4623" s="89">
        <v>-3000</v>
      </c>
      <c r="F4623" s="98">
        <f t="shared" si="72"/>
        <v>-3</v>
      </c>
      <c r="I4623" s="98">
        <v>-3</v>
      </c>
    </row>
    <row r="4624" spans="1:9" ht="12.75" hidden="1" outlineLevel="4">
      <c r="A4624" s="85" t="s">
        <v>4034</v>
      </c>
      <c r="B4624" s="88" t="s">
        <v>2607</v>
      </c>
      <c r="C4624" s="88" t="s">
        <v>2608</v>
      </c>
      <c r="D4624" s="89">
        <v>359</v>
      </c>
      <c r="F4624" s="98">
        <f t="shared" si="72"/>
        <v>0.359</v>
      </c>
      <c r="I4624" s="98">
        <v>0.359</v>
      </c>
    </row>
    <row r="4625" spans="1:9" ht="12.75" hidden="1" outlineLevel="4">
      <c r="A4625" s="85" t="s">
        <v>4035</v>
      </c>
      <c r="B4625" s="88" t="s">
        <v>517</v>
      </c>
      <c r="C4625" s="88" t="s">
        <v>518</v>
      </c>
      <c r="D4625" s="89">
        <v>107</v>
      </c>
      <c r="F4625" s="98">
        <f t="shared" si="72"/>
        <v>0.107</v>
      </c>
      <c r="I4625" s="98">
        <v>0.107</v>
      </c>
    </row>
    <row r="4626" spans="1:9" ht="12.75" hidden="1" outlineLevel="4">
      <c r="A4626" s="85" t="s">
        <v>4036</v>
      </c>
      <c r="B4626" s="88" t="s">
        <v>2419</v>
      </c>
      <c r="C4626" s="88" t="s">
        <v>2420</v>
      </c>
      <c r="D4626" s="89">
        <v>107</v>
      </c>
      <c r="F4626" s="98">
        <f t="shared" si="72"/>
        <v>0.107</v>
      </c>
      <c r="I4626" s="98">
        <v>0.107</v>
      </c>
    </row>
    <row r="4627" spans="1:9" ht="12.75" hidden="1" outlineLevel="4">
      <c r="A4627" s="85" t="s">
        <v>4037</v>
      </c>
      <c r="B4627" s="88" t="s">
        <v>2501</v>
      </c>
      <c r="C4627" s="88" t="s">
        <v>2502</v>
      </c>
      <c r="D4627" s="89">
        <v>1133</v>
      </c>
      <c r="F4627" s="98">
        <f t="shared" si="72"/>
        <v>1.133</v>
      </c>
      <c r="I4627" s="98">
        <v>1.133</v>
      </c>
    </row>
    <row r="4628" spans="1:9" ht="12.75" hidden="1" outlineLevel="4">
      <c r="A4628" s="85" t="s">
        <v>4038</v>
      </c>
      <c r="B4628" s="88" t="s">
        <v>2756</v>
      </c>
      <c r="C4628" s="88" t="s">
        <v>2757</v>
      </c>
      <c r="D4628" s="89">
        <v>482</v>
      </c>
      <c r="F4628" s="98">
        <f t="shared" si="72"/>
        <v>0.482</v>
      </c>
      <c r="I4628" s="98">
        <v>0.482</v>
      </c>
    </row>
    <row r="4629" spans="1:9" ht="12.75" hidden="1" outlineLevel="4">
      <c r="A4629" s="85" t="s">
        <v>4039</v>
      </c>
      <c r="B4629" s="88" t="s">
        <v>2779</v>
      </c>
      <c r="C4629" s="88" t="s">
        <v>2780</v>
      </c>
      <c r="D4629" s="89">
        <v>537</v>
      </c>
      <c r="F4629" s="98">
        <f t="shared" si="72"/>
        <v>0.537</v>
      </c>
      <c r="I4629" s="98">
        <v>0.537</v>
      </c>
    </row>
    <row r="4630" spans="1:9" ht="12.75" hidden="1" outlineLevel="4">
      <c r="A4630" s="85" t="s">
        <v>4040</v>
      </c>
      <c r="B4630" s="88" t="s">
        <v>2428</v>
      </c>
      <c r="C4630" s="88" t="s">
        <v>2429</v>
      </c>
      <c r="D4630" s="89">
        <v>387</v>
      </c>
      <c r="F4630" s="98">
        <f t="shared" si="72"/>
        <v>0.387</v>
      </c>
      <c r="I4630" s="98">
        <v>0.387</v>
      </c>
    </row>
    <row r="4631" spans="1:9" ht="12.75" hidden="1" outlineLevel="4">
      <c r="A4631" s="85" t="s">
        <v>4041</v>
      </c>
      <c r="B4631" s="88" t="s">
        <v>2507</v>
      </c>
      <c r="C4631" s="88" t="s">
        <v>2508</v>
      </c>
      <c r="D4631" s="89">
        <v>756</v>
      </c>
      <c r="F4631" s="98">
        <f t="shared" si="72"/>
        <v>0.756</v>
      </c>
      <c r="I4631" s="98">
        <v>0.756</v>
      </c>
    </row>
    <row r="4632" spans="1:9" ht="12.75" hidden="1" outlineLevel="4">
      <c r="A4632" s="85" t="s">
        <v>4042</v>
      </c>
      <c r="B4632" s="88" t="s">
        <v>2510</v>
      </c>
      <c r="C4632" s="88" t="s">
        <v>2511</v>
      </c>
      <c r="D4632" s="89">
        <v>1442</v>
      </c>
      <c r="F4632" s="98">
        <f t="shared" si="72"/>
        <v>1.442</v>
      </c>
      <c r="I4632" s="98">
        <v>1.442</v>
      </c>
    </row>
    <row r="4633" spans="1:9" ht="12.75" hidden="1" outlineLevel="4">
      <c r="A4633" s="85" t="s">
        <v>4043</v>
      </c>
      <c r="B4633" s="88" t="s">
        <v>2434</v>
      </c>
      <c r="C4633" s="88" t="s">
        <v>2435</v>
      </c>
      <c r="D4633" s="89">
        <v>1624</v>
      </c>
      <c r="F4633" s="98">
        <f t="shared" si="72"/>
        <v>1.624</v>
      </c>
      <c r="I4633" s="98">
        <v>1.624</v>
      </c>
    </row>
    <row r="4634" spans="1:9" ht="12.75" hidden="1" outlineLevel="4">
      <c r="A4634" s="85" t="s">
        <v>4044</v>
      </c>
      <c r="B4634" s="88" t="s">
        <v>2516</v>
      </c>
      <c r="C4634" s="88" t="s">
        <v>2517</v>
      </c>
      <c r="D4634" s="89">
        <v>617</v>
      </c>
      <c r="F4634" s="98">
        <f t="shared" si="72"/>
        <v>0.617</v>
      </c>
      <c r="I4634" s="98">
        <v>0.617</v>
      </c>
    </row>
    <row r="4635" spans="1:9" ht="12.75" hidden="1" outlineLevel="4">
      <c r="A4635" s="85" t="s">
        <v>4045</v>
      </c>
      <c r="B4635" s="88" t="s">
        <v>2437</v>
      </c>
      <c r="C4635" s="88" t="s">
        <v>2438</v>
      </c>
      <c r="D4635" s="89">
        <v>1418</v>
      </c>
      <c r="F4635" s="98">
        <f t="shared" si="72"/>
        <v>1.418</v>
      </c>
      <c r="I4635" s="98">
        <v>1.418</v>
      </c>
    </row>
    <row r="4636" spans="1:9" ht="12.75" hidden="1" outlineLevel="4">
      <c r="A4636" s="85" t="s">
        <v>377</v>
      </c>
      <c r="B4636" s="88" t="s">
        <v>2443</v>
      </c>
      <c r="C4636" s="88" t="s">
        <v>4691</v>
      </c>
      <c r="D4636" s="89">
        <v>2904</v>
      </c>
      <c r="F4636" s="98">
        <f t="shared" si="72"/>
        <v>2.904</v>
      </c>
      <c r="I4636" s="98">
        <v>2.904</v>
      </c>
    </row>
    <row r="4637" spans="1:9" ht="12.75" hidden="1" outlineLevel="4">
      <c r="A4637" s="85" t="s">
        <v>378</v>
      </c>
      <c r="B4637" s="88" t="s">
        <v>2522</v>
      </c>
      <c r="C4637" s="88" t="s">
        <v>2523</v>
      </c>
      <c r="D4637" s="89">
        <v>842</v>
      </c>
      <c r="F4637" s="98">
        <f t="shared" si="72"/>
        <v>0.842</v>
      </c>
      <c r="I4637" s="98">
        <v>0.842</v>
      </c>
    </row>
    <row r="4638" spans="1:9" ht="12.75" hidden="1" outlineLevel="4">
      <c r="A4638" s="85" t="s">
        <v>379</v>
      </c>
      <c r="B4638" s="88" t="s">
        <v>4696</v>
      </c>
      <c r="C4638" s="88" t="s">
        <v>4697</v>
      </c>
      <c r="D4638" s="89">
        <v>10943</v>
      </c>
      <c r="F4638" s="98">
        <f t="shared" si="72"/>
        <v>10.943</v>
      </c>
      <c r="I4638" s="98">
        <v>10.943</v>
      </c>
    </row>
    <row r="4639" spans="1:9" ht="12.75" hidden="1" outlineLevel="4">
      <c r="A4639" s="85" t="s">
        <v>380</v>
      </c>
      <c r="B4639" s="88" t="s">
        <v>4699</v>
      </c>
      <c r="C4639" s="88" t="s">
        <v>4700</v>
      </c>
      <c r="D4639" s="89">
        <v>507</v>
      </c>
      <c r="F4639" s="98">
        <f t="shared" si="72"/>
        <v>0.507</v>
      </c>
      <c r="I4639" s="98">
        <v>0.507</v>
      </c>
    </row>
    <row r="4640" spans="1:9" ht="12.75" hidden="1" outlineLevel="4">
      <c r="A4640" s="85" t="s">
        <v>381</v>
      </c>
      <c r="B4640" s="88" t="s">
        <v>2599</v>
      </c>
      <c r="C4640" s="88" t="s">
        <v>2594</v>
      </c>
      <c r="D4640" s="89">
        <v>-10061</v>
      </c>
      <c r="F4640" s="98">
        <f t="shared" si="72"/>
        <v>-10.061</v>
      </c>
      <c r="I4640" s="98">
        <v>-10.061</v>
      </c>
    </row>
    <row r="4641" spans="1:9" ht="12.75" hidden="1" outlineLevel="4">
      <c r="A4641" s="85" t="s">
        <v>382</v>
      </c>
      <c r="B4641" s="88" t="s">
        <v>2477</v>
      </c>
      <c r="C4641" s="88" t="s">
        <v>2478</v>
      </c>
      <c r="D4641" s="89">
        <v>-248808</v>
      </c>
      <c r="F4641" s="98">
        <f t="shared" si="72"/>
        <v>-248.808</v>
      </c>
      <c r="I4641" s="98">
        <v>-248.808</v>
      </c>
    </row>
    <row r="4642" spans="1:9" ht="12.75" hidden="1" outlineLevel="3" collapsed="1">
      <c r="A4642" s="85" t="s">
        <v>2398</v>
      </c>
      <c r="B4642" s="90" t="s">
        <v>383</v>
      </c>
      <c r="C4642" s="90" t="s">
        <v>384</v>
      </c>
      <c r="D4642" s="91">
        <v>-1006</v>
      </c>
      <c r="F4642" s="98">
        <f t="shared" si="72"/>
        <v>-1.006</v>
      </c>
      <c r="I4642" s="98">
        <v>-1.006</v>
      </c>
    </row>
    <row r="4643" spans="1:9" ht="12.75" hidden="1" outlineLevel="4">
      <c r="A4643" s="85" t="s">
        <v>385</v>
      </c>
      <c r="B4643" s="88" t="s">
        <v>4002</v>
      </c>
      <c r="C4643" s="88" t="s">
        <v>4003</v>
      </c>
      <c r="D4643" s="89">
        <v>3702</v>
      </c>
      <c r="F4643" s="98">
        <f t="shared" si="72"/>
        <v>3.702</v>
      </c>
      <c r="I4643" s="98">
        <v>3.702</v>
      </c>
    </row>
    <row r="4644" spans="1:9" ht="12.75" hidden="1" outlineLevel="4">
      <c r="A4644" s="85" t="s">
        <v>386</v>
      </c>
      <c r="B4644" s="88" t="s">
        <v>4693</v>
      </c>
      <c r="C4644" s="88" t="s">
        <v>4694</v>
      </c>
      <c r="D4644" s="89">
        <v>106</v>
      </c>
      <c r="F4644" s="98">
        <f t="shared" si="72"/>
        <v>0.106</v>
      </c>
      <c r="I4644" s="98">
        <v>0.106</v>
      </c>
    </row>
    <row r="4645" spans="1:9" ht="12.75" hidden="1" outlineLevel="4">
      <c r="A4645" s="85" t="s">
        <v>387</v>
      </c>
      <c r="B4645" s="88" t="s">
        <v>2477</v>
      </c>
      <c r="C4645" s="88" t="s">
        <v>2478</v>
      </c>
      <c r="D4645" s="89">
        <v>-3808</v>
      </c>
      <c r="F4645" s="98">
        <f t="shared" si="72"/>
        <v>-3.808</v>
      </c>
      <c r="I4645" s="98">
        <v>-3.808</v>
      </c>
    </row>
    <row r="4646" spans="1:9" ht="12.75" hidden="1" outlineLevel="3" collapsed="1">
      <c r="A4646" s="85" t="s">
        <v>2398</v>
      </c>
      <c r="B4646" s="90" t="s">
        <v>388</v>
      </c>
      <c r="C4646" s="90" t="s">
        <v>389</v>
      </c>
      <c r="D4646" s="91">
        <v>0</v>
      </c>
      <c r="F4646" s="98">
        <f t="shared" si="72"/>
        <v>0</v>
      </c>
      <c r="I4646" s="98">
        <v>0</v>
      </c>
    </row>
    <row r="4647" spans="1:9" ht="12.75" hidden="1" outlineLevel="4">
      <c r="A4647" s="85" t="s">
        <v>390</v>
      </c>
      <c r="B4647" s="88" t="s">
        <v>4693</v>
      </c>
      <c r="C4647" s="88" t="s">
        <v>4694</v>
      </c>
      <c r="D4647" s="89">
        <v>165</v>
      </c>
      <c r="F4647" s="98">
        <f t="shared" si="72"/>
        <v>0.165</v>
      </c>
      <c r="I4647" s="98">
        <v>0.165</v>
      </c>
    </row>
    <row r="4648" spans="1:9" ht="12.75" hidden="1" outlineLevel="4">
      <c r="A4648" s="85" t="s">
        <v>391</v>
      </c>
      <c r="B4648" s="88" t="s">
        <v>4002</v>
      </c>
      <c r="C4648" s="88" t="s">
        <v>4003</v>
      </c>
      <c r="D4648" s="89">
        <v>3479</v>
      </c>
      <c r="F4648" s="98">
        <f t="shared" si="72"/>
        <v>3.479</v>
      </c>
      <c r="I4648" s="98">
        <v>3.479</v>
      </c>
    </row>
    <row r="4649" spans="1:9" ht="12.75" hidden="1" outlineLevel="4">
      <c r="A4649" s="85" t="s">
        <v>392</v>
      </c>
      <c r="B4649" s="88" t="s">
        <v>2477</v>
      </c>
      <c r="C4649" s="88" t="s">
        <v>2478</v>
      </c>
      <c r="D4649" s="89">
        <v>-3644</v>
      </c>
      <c r="F4649" s="98">
        <f t="shared" si="72"/>
        <v>-3.644</v>
      </c>
      <c r="I4649" s="98">
        <v>-3.644</v>
      </c>
    </row>
    <row r="4650" spans="1:9" ht="12.75" hidden="1" outlineLevel="3" collapsed="1">
      <c r="A4650" s="85" t="s">
        <v>2398</v>
      </c>
      <c r="B4650" s="90" t="s">
        <v>393</v>
      </c>
      <c r="C4650" s="90" t="s">
        <v>394</v>
      </c>
      <c r="D4650" s="91">
        <v>0</v>
      </c>
      <c r="F4650" s="98">
        <f t="shared" si="72"/>
        <v>0</v>
      </c>
      <c r="I4650" s="98">
        <v>0</v>
      </c>
    </row>
    <row r="4651" spans="1:9" ht="12.75" outlineLevel="2" collapsed="1">
      <c r="A4651" s="85" t="s">
        <v>2401</v>
      </c>
      <c r="B4651" s="90" t="s">
        <v>395</v>
      </c>
      <c r="C4651" s="90" t="s">
        <v>4270</v>
      </c>
      <c r="D4651" s="91">
        <v>-1006</v>
      </c>
      <c r="F4651" s="98">
        <f t="shared" si="72"/>
        <v>-1.006</v>
      </c>
      <c r="I4651" s="98">
        <v>-1.006</v>
      </c>
    </row>
    <row r="4652" spans="1:9" ht="12.75" hidden="1" outlineLevel="4">
      <c r="A4652" s="85" t="s">
        <v>396</v>
      </c>
      <c r="B4652" s="88" t="s">
        <v>1906</v>
      </c>
      <c r="C4652" s="88" t="s">
        <v>1907</v>
      </c>
      <c r="D4652" s="89">
        <v>27337</v>
      </c>
      <c r="F4652" s="98">
        <f t="shared" si="72"/>
        <v>27.337</v>
      </c>
      <c r="I4652" s="98">
        <v>27.337</v>
      </c>
    </row>
    <row r="4653" spans="1:9" ht="12.75" hidden="1" outlineLevel="4">
      <c r="A4653" s="85" t="s">
        <v>397</v>
      </c>
      <c r="B4653" s="88" t="s">
        <v>5437</v>
      </c>
      <c r="C4653" s="88" t="s">
        <v>5438</v>
      </c>
      <c r="D4653" s="89">
        <v>1100</v>
      </c>
      <c r="F4653" s="98">
        <f t="shared" si="72"/>
        <v>1.1</v>
      </c>
      <c r="I4653" s="98">
        <v>1.1</v>
      </c>
    </row>
    <row r="4654" spans="1:9" ht="12.75" hidden="1" outlineLevel="4">
      <c r="A4654" s="85" t="s">
        <v>398</v>
      </c>
      <c r="B4654" s="88" t="s">
        <v>2534</v>
      </c>
      <c r="C4654" s="88" t="s">
        <v>2535</v>
      </c>
      <c r="D4654" s="89">
        <v>32</v>
      </c>
      <c r="F4654" s="98">
        <f t="shared" si="72"/>
        <v>0.032</v>
      </c>
      <c r="I4654" s="98">
        <v>0.032</v>
      </c>
    </row>
    <row r="4655" spans="1:9" ht="12.75" hidden="1" outlineLevel="4">
      <c r="A4655" s="85" t="s">
        <v>399</v>
      </c>
      <c r="B4655" s="88" t="s">
        <v>2522</v>
      </c>
      <c r="C4655" s="88" t="s">
        <v>2523</v>
      </c>
      <c r="D4655" s="89">
        <v>128</v>
      </c>
      <c r="F4655" s="98">
        <f t="shared" si="72"/>
        <v>0.128</v>
      </c>
      <c r="I4655" s="98">
        <v>0.128</v>
      </c>
    </row>
    <row r="4656" spans="1:9" ht="12.75" hidden="1" outlineLevel="4">
      <c r="A4656" s="85" t="s">
        <v>400</v>
      </c>
      <c r="B4656" s="88" t="s">
        <v>2717</v>
      </c>
      <c r="C4656" s="88" t="s">
        <v>2718</v>
      </c>
      <c r="D4656" s="89">
        <v>-1180</v>
      </c>
      <c r="F4656" s="98">
        <f t="shared" si="72"/>
        <v>-1.18</v>
      </c>
      <c r="I4656" s="98">
        <v>-1.18</v>
      </c>
    </row>
    <row r="4657" spans="1:9" ht="12.75" hidden="1" outlineLevel="4">
      <c r="A4657" s="85" t="s">
        <v>401</v>
      </c>
      <c r="B4657" s="88" t="s">
        <v>5046</v>
      </c>
      <c r="C4657" s="88" t="s">
        <v>5047</v>
      </c>
      <c r="D4657" s="89">
        <v>12883</v>
      </c>
      <c r="F4657" s="98">
        <f t="shared" si="72"/>
        <v>12.883</v>
      </c>
      <c r="I4657" s="98">
        <v>12.883</v>
      </c>
    </row>
    <row r="4658" spans="1:9" ht="12.75" hidden="1" outlineLevel="4">
      <c r="A4658" s="85" t="s">
        <v>402</v>
      </c>
      <c r="B4658" s="88" t="s">
        <v>2416</v>
      </c>
      <c r="C4658" s="88" t="s">
        <v>2417</v>
      </c>
      <c r="D4658" s="89">
        <v>43</v>
      </c>
      <c r="F4658" s="98">
        <f t="shared" si="72"/>
        <v>0.043</v>
      </c>
      <c r="I4658" s="98">
        <v>0.043</v>
      </c>
    </row>
    <row r="4659" spans="1:9" ht="12.75" hidden="1" outlineLevel="4">
      <c r="A4659" s="85" t="s">
        <v>4073</v>
      </c>
      <c r="B4659" s="88" t="s">
        <v>2422</v>
      </c>
      <c r="C4659" s="88" t="s">
        <v>2423</v>
      </c>
      <c r="D4659" s="89">
        <v>3464</v>
      </c>
      <c r="F4659" s="98">
        <f t="shared" si="72"/>
        <v>3.464</v>
      </c>
      <c r="I4659" s="98">
        <v>3.464</v>
      </c>
    </row>
    <row r="4660" spans="1:9" ht="12.75" hidden="1" outlineLevel="4">
      <c r="A4660" s="85" t="s">
        <v>4074</v>
      </c>
      <c r="B4660" s="88" t="s">
        <v>2501</v>
      </c>
      <c r="C4660" s="88" t="s">
        <v>2502</v>
      </c>
      <c r="D4660" s="89">
        <v>8327</v>
      </c>
      <c r="F4660" s="98">
        <f t="shared" si="72"/>
        <v>8.327</v>
      </c>
      <c r="I4660" s="98">
        <v>8.327</v>
      </c>
    </row>
    <row r="4661" spans="1:9" ht="12.75" hidden="1" outlineLevel="4">
      <c r="A4661" s="85" t="s">
        <v>4075</v>
      </c>
      <c r="B4661" s="88" t="s">
        <v>4693</v>
      </c>
      <c r="C4661" s="88" t="s">
        <v>4694</v>
      </c>
      <c r="D4661" s="89">
        <v>1438</v>
      </c>
      <c r="F4661" s="98">
        <f t="shared" si="72"/>
        <v>1.438</v>
      </c>
      <c r="I4661" s="98">
        <v>1.438</v>
      </c>
    </row>
    <row r="4662" spans="1:9" ht="12.75" hidden="1" outlineLevel="3" collapsed="1">
      <c r="A4662" s="85" t="s">
        <v>2398</v>
      </c>
      <c r="B4662" s="90" t="s">
        <v>4076</v>
      </c>
      <c r="C4662" s="90" t="s">
        <v>4077</v>
      </c>
      <c r="D4662" s="91">
        <v>53572</v>
      </c>
      <c r="F4662" s="98">
        <f t="shared" si="72"/>
        <v>53.572</v>
      </c>
      <c r="I4662" s="98">
        <v>53.572</v>
      </c>
    </row>
    <row r="4663" spans="1:9" ht="12.75" hidden="1" outlineLevel="4">
      <c r="A4663" s="85" t="s">
        <v>4078</v>
      </c>
      <c r="B4663" s="88" t="s">
        <v>2483</v>
      </c>
      <c r="C4663" s="88" t="s">
        <v>2484</v>
      </c>
      <c r="D4663" s="89">
        <v>39859</v>
      </c>
      <c r="F4663" s="98">
        <f t="shared" si="72"/>
        <v>39.859</v>
      </c>
      <c r="I4663" s="98">
        <v>39.859</v>
      </c>
    </row>
    <row r="4664" spans="1:9" ht="12.75" hidden="1" outlineLevel="4">
      <c r="A4664" s="85" t="s">
        <v>4079</v>
      </c>
      <c r="B4664" s="88" t="s">
        <v>1906</v>
      </c>
      <c r="C4664" s="88" t="s">
        <v>1907</v>
      </c>
      <c r="D4664" s="89">
        <v>33148</v>
      </c>
      <c r="F4664" s="98">
        <f t="shared" si="72"/>
        <v>33.148</v>
      </c>
      <c r="I4664" s="98">
        <v>33.148</v>
      </c>
    </row>
    <row r="4665" spans="1:9" ht="12.75" hidden="1" outlineLevel="4">
      <c r="A4665" s="85" t="s">
        <v>4080</v>
      </c>
      <c r="B4665" s="88" t="s">
        <v>2486</v>
      </c>
      <c r="C4665" s="88" t="s">
        <v>2487</v>
      </c>
      <c r="D4665" s="89">
        <v>8051</v>
      </c>
      <c r="F4665" s="98">
        <f t="shared" si="72"/>
        <v>8.051</v>
      </c>
      <c r="I4665" s="98">
        <v>8.051</v>
      </c>
    </row>
    <row r="4666" spans="1:9" ht="12.75" hidden="1" outlineLevel="4">
      <c r="A4666" s="85" t="s">
        <v>4081</v>
      </c>
      <c r="B4666" s="88" t="s">
        <v>2407</v>
      </c>
      <c r="C4666" s="88" t="s">
        <v>2408</v>
      </c>
      <c r="D4666" s="89">
        <v>-134</v>
      </c>
      <c r="F4666" s="98">
        <f t="shared" si="72"/>
        <v>-0.134</v>
      </c>
      <c r="I4666" s="98">
        <v>-0.134</v>
      </c>
    </row>
    <row r="4667" spans="1:9" ht="12.75" hidden="1" outlineLevel="4">
      <c r="A4667" s="85" t="s">
        <v>4082</v>
      </c>
      <c r="B4667" s="88" t="s">
        <v>2410</v>
      </c>
      <c r="C4667" s="88" t="s">
        <v>2411</v>
      </c>
      <c r="D4667" s="89">
        <v>114</v>
      </c>
      <c r="F4667" s="98">
        <f t="shared" si="72"/>
        <v>0.114</v>
      </c>
      <c r="I4667" s="98">
        <v>0.114</v>
      </c>
    </row>
    <row r="4668" spans="1:9" ht="12.75" hidden="1" outlineLevel="4">
      <c r="A4668" s="85" t="s">
        <v>4083</v>
      </c>
      <c r="B4668" s="88" t="s">
        <v>2413</v>
      </c>
      <c r="C4668" s="88" t="s">
        <v>2414</v>
      </c>
      <c r="D4668" s="89">
        <v>-192</v>
      </c>
      <c r="F4668" s="98">
        <f t="shared" si="72"/>
        <v>-0.192</v>
      </c>
      <c r="I4668" s="98">
        <v>-0.192</v>
      </c>
    </row>
    <row r="4669" spans="1:9" ht="12.75" hidden="1" outlineLevel="4">
      <c r="A4669" s="85" t="s">
        <v>4084</v>
      </c>
      <c r="B4669" s="88" t="s">
        <v>2396</v>
      </c>
      <c r="C4669" s="88" t="s">
        <v>2397</v>
      </c>
      <c r="D4669" s="89">
        <v>415</v>
      </c>
      <c r="F4669" s="98">
        <f t="shared" si="72"/>
        <v>0.415</v>
      </c>
      <c r="I4669" s="98">
        <v>0.415</v>
      </c>
    </row>
    <row r="4670" spans="1:9" ht="12.75" hidden="1" outlineLevel="4">
      <c r="A4670" s="85" t="s">
        <v>4085</v>
      </c>
      <c r="B4670" s="88" t="s">
        <v>2690</v>
      </c>
      <c r="C4670" s="88" t="s">
        <v>2691</v>
      </c>
      <c r="D4670" s="89">
        <v>351</v>
      </c>
      <c r="F4670" s="98">
        <f t="shared" si="72"/>
        <v>0.351</v>
      </c>
      <c r="I4670" s="98">
        <v>0.351</v>
      </c>
    </row>
    <row r="4671" spans="1:9" ht="12.75" hidden="1" outlineLevel="4">
      <c r="A4671" s="85" t="s">
        <v>4086</v>
      </c>
      <c r="B4671" s="88" t="s">
        <v>2534</v>
      </c>
      <c r="C4671" s="88" t="s">
        <v>2535</v>
      </c>
      <c r="D4671" s="89">
        <v>9694</v>
      </c>
      <c r="F4671" s="98">
        <f t="shared" si="72"/>
        <v>9.694</v>
      </c>
      <c r="I4671" s="98">
        <v>9.694</v>
      </c>
    </row>
    <row r="4672" spans="1:9" ht="12.75" hidden="1" outlineLevel="4">
      <c r="A4672" s="85" t="s">
        <v>4087</v>
      </c>
      <c r="B4672" s="88" t="s">
        <v>2756</v>
      </c>
      <c r="C4672" s="88" t="s">
        <v>2757</v>
      </c>
      <c r="D4672" s="89">
        <v>141</v>
      </c>
      <c r="F4672" s="98">
        <f t="shared" si="72"/>
        <v>0.141</v>
      </c>
      <c r="I4672" s="98">
        <v>0.141</v>
      </c>
    </row>
    <row r="4673" spans="1:9" ht="12.75" hidden="1" outlineLevel="4">
      <c r="A4673" s="85" t="s">
        <v>4088</v>
      </c>
      <c r="B4673" s="88" t="s">
        <v>2507</v>
      </c>
      <c r="C4673" s="88" t="s">
        <v>2508</v>
      </c>
      <c r="D4673" s="89">
        <v>189</v>
      </c>
      <c r="F4673" s="98">
        <f t="shared" si="72"/>
        <v>0.189</v>
      </c>
      <c r="I4673" s="98">
        <v>0.189</v>
      </c>
    </row>
    <row r="4674" spans="1:9" ht="12.75" hidden="1" outlineLevel="4">
      <c r="A4674" s="85" t="s">
        <v>4089</v>
      </c>
      <c r="B4674" s="88" t="s">
        <v>2513</v>
      </c>
      <c r="C4674" s="88" t="s">
        <v>2514</v>
      </c>
      <c r="D4674" s="89">
        <v>860</v>
      </c>
      <c r="F4674" s="98">
        <f t="shared" si="72"/>
        <v>0.86</v>
      </c>
      <c r="I4674" s="98">
        <v>0.86</v>
      </c>
    </row>
    <row r="4675" spans="1:9" ht="12.75" hidden="1" outlineLevel="4">
      <c r="A4675" s="85" t="s">
        <v>4090</v>
      </c>
      <c r="B4675" s="88" t="s">
        <v>2516</v>
      </c>
      <c r="C4675" s="88" t="s">
        <v>2517</v>
      </c>
      <c r="D4675" s="89">
        <v>154</v>
      </c>
      <c r="F4675" s="98">
        <f t="shared" si="72"/>
        <v>0.154</v>
      </c>
      <c r="I4675" s="98">
        <v>0.154</v>
      </c>
    </row>
    <row r="4676" spans="1:9" ht="12.75" hidden="1" outlineLevel="4">
      <c r="A4676" s="85" t="s">
        <v>4091</v>
      </c>
      <c r="B4676" s="88" t="s">
        <v>2440</v>
      </c>
      <c r="C4676" s="88" t="s">
        <v>2441</v>
      </c>
      <c r="D4676" s="89">
        <v>598</v>
      </c>
      <c r="F4676" s="98">
        <f t="shared" si="72"/>
        <v>0.598</v>
      </c>
      <c r="I4676" s="98">
        <v>0.598</v>
      </c>
    </row>
    <row r="4677" spans="1:9" ht="12.75" hidden="1" outlineLevel="4">
      <c r="A4677" s="85" t="s">
        <v>4092</v>
      </c>
      <c r="B4677" s="88" t="s">
        <v>2519</v>
      </c>
      <c r="C4677" s="88" t="s">
        <v>2520</v>
      </c>
      <c r="D4677" s="89">
        <v>7001</v>
      </c>
      <c r="F4677" s="98">
        <f t="shared" si="72"/>
        <v>7.001</v>
      </c>
      <c r="I4677" s="98">
        <v>7.001</v>
      </c>
    </row>
    <row r="4678" spans="1:9" ht="12.75" hidden="1" outlineLevel="4">
      <c r="A4678" s="85" t="s">
        <v>4093</v>
      </c>
      <c r="B4678" s="88" t="s">
        <v>2522</v>
      </c>
      <c r="C4678" s="88" t="s">
        <v>2523</v>
      </c>
      <c r="D4678" s="89">
        <v>1942</v>
      </c>
      <c r="F4678" s="98">
        <f aca="true" t="shared" si="73" ref="F4678:F4741">D4678/1000</f>
        <v>1.942</v>
      </c>
      <c r="I4678" s="98">
        <v>1.942</v>
      </c>
    </row>
    <row r="4679" spans="1:9" ht="12.75" hidden="1" outlineLevel="4">
      <c r="A4679" s="85" t="s">
        <v>4094</v>
      </c>
      <c r="B4679" s="88" t="s">
        <v>2525</v>
      </c>
      <c r="C4679" s="88" t="s">
        <v>2526</v>
      </c>
      <c r="D4679" s="89">
        <v>989</v>
      </c>
      <c r="F4679" s="98">
        <f t="shared" si="73"/>
        <v>0.989</v>
      </c>
      <c r="I4679" s="98">
        <v>0.989</v>
      </c>
    </row>
    <row r="4680" spans="1:9" ht="12.75" hidden="1" outlineLevel="4">
      <c r="A4680" s="85" t="s">
        <v>4095</v>
      </c>
      <c r="B4680" s="88" t="s">
        <v>4696</v>
      </c>
      <c r="C4680" s="88" t="s">
        <v>4697</v>
      </c>
      <c r="D4680" s="89">
        <v>2677</v>
      </c>
      <c r="F4680" s="98">
        <f t="shared" si="73"/>
        <v>2.677</v>
      </c>
      <c r="I4680" s="98">
        <v>2.677</v>
      </c>
    </row>
    <row r="4681" spans="1:9" ht="12.75" hidden="1" outlineLevel="4">
      <c r="A4681" s="85" t="s">
        <v>4096</v>
      </c>
      <c r="B4681" s="88" t="s">
        <v>4699</v>
      </c>
      <c r="C4681" s="88" t="s">
        <v>4700</v>
      </c>
      <c r="D4681" s="89">
        <v>127</v>
      </c>
      <c r="F4681" s="98">
        <f t="shared" si="73"/>
        <v>0.127</v>
      </c>
      <c r="I4681" s="98">
        <v>0.127</v>
      </c>
    </row>
    <row r="4682" spans="1:9" ht="12.75" hidden="1" outlineLevel="4">
      <c r="A4682" s="85" t="s">
        <v>4097</v>
      </c>
      <c r="B4682" s="88" t="s">
        <v>4702</v>
      </c>
      <c r="C4682" s="88" t="s">
        <v>4703</v>
      </c>
      <c r="D4682" s="89">
        <v>610</v>
      </c>
      <c r="F4682" s="98">
        <f t="shared" si="73"/>
        <v>0.61</v>
      </c>
      <c r="I4682" s="98">
        <v>0.61</v>
      </c>
    </row>
    <row r="4683" spans="1:9" ht="12.75" hidden="1" outlineLevel="4">
      <c r="A4683" s="85" t="s">
        <v>4098</v>
      </c>
      <c r="B4683" s="88" t="s">
        <v>2404</v>
      </c>
      <c r="C4683" s="88" t="s">
        <v>2405</v>
      </c>
      <c r="D4683" s="89">
        <v>3110</v>
      </c>
      <c r="F4683" s="98">
        <f t="shared" si="73"/>
        <v>3.11</v>
      </c>
      <c r="I4683" s="98">
        <v>3.11</v>
      </c>
    </row>
    <row r="4684" spans="1:9" ht="12.75" hidden="1" outlineLevel="4">
      <c r="A4684" s="85" t="s">
        <v>4099</v>
      </c>
      <c r="B4684" s="88" t="s">
        <v>2416</v>
      </c>
      <c r="C4684" s="88" t="s">
        <v>2417</v>
      </c>
      <c r="D4684" s="89">
        <v>121</v>
      </c>
      <c r="F4684" s="98">
        <f t="shared" si="73"/>
        <v>0.121</v>
      </c>
      <c r="I4684" s="98">
        <v>0.121</v>
      </c>
    </row>
    <row r="4685" spans="1:9" ht="12.75" hidden="1" outlineLevel="4">
      <c r="A4685" s="85" t="s">
        <v>4100</v>
      </c>
      <c r="B4685" s="88" t="s">
        <v>2419</v>
      </c>
      <c r="C4685" s="88" t="s">
        <v>2420</v>
      </c>
      <c r="D4685" s="89">
        <v>237</v>
      </c>
      <c r="F4685" s="98">
        <f t="shared" si="73"/>
        <v>0.237</v>
      </c>
      <c r="I4685" s="98">
        <v>0.237</v>
      </c>
    </row>
    <row r="4686" spans="1:9" ht="12.75" hidden="1" outlineLevel="4">
      <c r="A4686" s="85" t="s">
        <v>4101</v>
      </c>
      <c r="B4686" s="88" t="s">
        <v>2422</v>
      </c>
      <c r="C4686" s="88" t="s">
        <v>2423</v>
      </c>
      <c r="D4686" s="89">
        <v>7093</v>
      </c>
      <c r="F4686" s="98">
        <f t="shared" si="73"/>
        <v>7.093</v>
      </c>
      <c r="I4686" s="98">
        <v>7.093</v>
      </c>
    </row>
    <row r="4687" spans="1:9" ht="12.75" hidden="1" outlineLevel="4">
      <c r="A4687" s="85" t="s">
        <v>4102</v>
      </c>
      <c r="B4687" s="88" t="s">
        <v>2501</v>
      </c>
      <c r="C4687" s="88" t="s">
        <v>2502</v>
      </c>
      <c r="D4687" s="89">
        <v>9195</v>
      </c>
      <c r="F4687" s="98">
        <f t="shared" si="73"/>
        <v>9.195</v>
      </c>
      <c r="I4687" s="98">
        <v>9.195</v>
      </c>
    </row>
    <row r="4688" spans="1:9" ht="12.75" hidden="1" outlineLevel="4">
      <c r="A4688" s="85" t="s">
        <v>4103</v>
      </c>
      <c r="B4688" s="88" t="s">
        <v>2428</v>
      </c>
      <c r="C4688" s="88" t="s">
        <v>2429</v>
      </c>
      <c r="D4688" s="89">
        <v>1006</v>
      </c>
      <c r="F4688" s="98">
        <f t="shared" si="73"/>
        <v>1.006</v>
      </c>
      <c r="I4688" s="98">
        <v>1.006</v>
      </c>
    </row>
    <row r="4689" spans="1:9" ht="12.75" hidden="1" outlineLevel="4">
      <c r="A4689" s="85" t="s">
        <v>4104</v>
      </c>
      <c r="B4689" s="88" t="s">
        <v>2510</v>
      </c>
      <c r="C4689" s="88" t="s">
        <v>2511</v>
      </c>
      <c r="D4689" s="89">
        <v>361</v>
      </c>
      <c r="F4689" s="98">
        <f t="shared" si="73"/>
        <v>0.361</v>
      </c>
      <c r="I4689" s="98">
        <v>0.361</v>
      </c>
    </row>
    <row r="4690" spans="1:9" ht="12.75" hidden="1" outlineLevel="4">
      <c r="A4690" s="85" t="s">
        <v>4105</v>
      </c>
      <c r="B4690" s="88" t="s">
        <v>2434</v>
      </c>
      <c r="C4690" s="88" t="s">
        <v>2435</v>
      </c>
      <c r="D4690" s="89">
        <v>406</v>
      </c>
      <c r="F4690" s="98">
        <f t="shared" si="73"/>
        <v>0.406</v>
      </c>
      <c r="I4690" s="98">
        <v>0.406</v>
      </c>
    </row>
    <row r="4691" spans="1:9" ht="12.75" hidden="1" outlineLevel="4">
      <c r="A4691" s="85" t="s">
        <v>4106</v>
      </c>
      <c r="B4691" s="88" t="s">
        <v>2437</v>
      </c>
      <c r="C4691" s="88" t="s">
        <v>2438</v>
      </c>
      <c r="D4691" s="89">
        <v>355</v>
      </c>
      <c r="F4691" s="98">
        <f t="shared" si="73"/>
        <v>0.355</v>
      </c>
      <c r="I4691" s="98">
        <v>0.355</v>
      </c>
    </row>
    <row r="4692" spans="1:9" ht="12.75" hidden="1" outlineLevel="4">
      <c r="A4692" s="85" t="s">
        <v>4107</v>
      </c>
      <c r="B4692" s="88" t="s">
        <v>2443</v>
      </c>
      <c r="C4692" s="88" t="s">
        <v>4691</v>
      </c>
      <c r="D4692" s="89">
        <v>726</v>
      </c>
      <c r="F4692" s="98">
        <f t="shared" si="73"/>
        <v>0.726</v>
      </c>
      <c r="I4692" s="98">
        <v>0.726</v>
      </c>
    </row>
    <row r="4693" spans="1:9" ht="12.75" hidden="1" outlineLevel="4">
      <c r="A4693" s="85" t="s">
        <v>4108</v>
      </c>
      <c r="B4693" s="88" t="s">
        <v>4693</v>
      </c>
      <c r="C4693" s="88" t="s">
        <v>4694</v>
      </c>
      <c r="D4693" s="89">
        <v>5335</v>
      </c>
      <c r="F4693" s="98">
        <f t="shared" si="73"/>
        <v>5.335</v>
      </c>
      <c r="I4693" s="98">
        <v>5.335</v>
      </c>
    </row>
    <row r="4694" spans="1:9" ht="12.75" hidden="1" outlineLevel="4">
      <c r="A4694" s="85" t="s">
        <v>4109</v>
      </c>
      <c r="B4694" s="88" t="s">
        <v>2562</v>
      </c>
      <c r="C4694" s="88" t="s">
        <v>2563</v>
      </c>
      <c r="D4694" s="89">
        <v>5099</v>
      </c>
      <c r="F4694" s="98">
        <f t="shared" si="73"/>
        <v>5.099</v>
      </c>
      <c r="I4694" s="98">
        <v>5.099</v>
      </c>
    </row>
    <row r="4695" spans="1:9" ht="12.75" hidden="1" outlineLevel="4">
      <c r="A4695" s="85" t="s">
        <v>4110</v>
      </c>
      <c r="B4695" s="88" t="s">
        <v>3082</v>
      </c>
      <c r="C4695" s="88" t="s">
        <v>3083</v>
      </c>
      <c r="D4695" s="89">
        <v>-5255</v>
      </c>
      <c r="F4695" s="98">
        <f t="shared" si="73"/>
        <v>-5.255</v>
      </c>
      <c r="I4695" s="98">
        <v>-5.255</v>
      </c>
    </row>
    <row r="4696" spans="1:9" ht="12.75" hidden="1" outlineLevel="3" collapsed="1">
      <c r="A4696" s="85" t="s">
        <v>2398</v>
      </c>
      <c r="B4696" s="90" t="s">
        <v>4111</v>
      </c>
      <c r="C4696" s="90" t="s">
        <v>4112</v>
      </c>
      <c r="D4696" s="91">
        <v>134383</v>
      </c>
      <c r="F4696" s="98">
        <f t="shared" si="73"/>
        <v>134.383</v>
      </c>
      <c r="I4696" s="98">
        <v>134.383</v>
      </c>
    </row>
    <row r="4697" spans="1:9" ht="12.75" outlineLevel="2" collapsed="1">
      <c r="A4697" s="85" t="s">
        <v>2401</v>
      </c>
      <c r="B4697" s="90" t="s">
        <v>4113</v>
      </c>
      <c r="C4697" s="90" t="s">
        <v>4271</v>
      </c>
      <c r="D4697" s="91">
        <v>187955</v>
      </c>
      <c r="F4697" s="98">
        <f t="shared" si="73"/>
        <v>187.955</v>
      </c>
      <c r="I4697" s="98">
        <v>187.955</v>
      </c>
    </row>
    <row r="4698" spans="1:9" ht="12.75" hidden="1" outlineLevel="4">
      <c r="A4698" s="85" t="s">
        <v>4114</v>
      </c>
      <c r="B4698" s="88" t="s">
        <v>2483</v>
      </c>
      <c r="C4698" s="88" t="s">
        <v>2484</v>
      </c>
      <c r="D4698" s="89">
        <v>-25117</v>
      </c>
      <c r="F4698" s="98">
        <f t="shared" si="73"/>
        <v>-25.117</v>
      </c>
      <c r="I4698" s="98">
        <v>-25.117</v>
      </c>
    </row>
    <row r="4699" spans="1:9" ht="12.75" hidden="1" outlineLevel="4">
      <c r="A4699" s="85" t="s">
        <v>4115</v>
      </c>
      <c r="B4699" s="88" t="s">
        <v>2404</v>
      </c>
      <c r="C4699" s="88" t="s">
        <v>2405</v>
      </c>
      <c r="D4699" s="89">
        <v>-1809</v>
      </c>
      <c r="F4699" s="98">
        <f t="shared" si="73"/>
        <v>-1.809</v>
      </c>
      <c r="I4699" s="98">
        <v>-1.809</v>
      </c>
    </row>
    <row r="4700" spans="1:9" ht="12.75" hidden="1" outlineLevel="4">
      <c r="A4700" s="85" t="s">
        <v>4116</v>
      </c>
      <c r="B4700" s="88" t="s">
        <v>2507</v>
      </c>
      <c r="C4700" s="88" t="s">
        <v>2508</v>
      </c>
      <c r="D4700" s="89">
        <v>567</v>
      </c>
      <c r="F4700" s="98">
        <f t="shared" si="73"/>
        <v>0.567</v>
      </c>
      <c r="I4700" s="98">
        <v>0.567</v>
      </c>
    </row>
    <row r="4701" spans="1:9" ht="12.75" hidden="1" outlineLevel="4">
      <c r="A4701" s="85" t="s">
        <v>4117</v>
      </c>
      <c r="B4701" s="88" t="s">
        <v>2510</v>
      </c>
      <c r="C4701" s="88" t="s">
        <v>2511</v>
      </c>
      <c r="D4701" s="89">
        <v>1082</v>
      </c>
      <c r="F4701" s="98">
        <f t="shared" si="73"/>
        <v>1.082</v>
      </c>
      <c r="I4701" s="98">
        <v>1.082</v>
      </c>
    </row>
    <row r="4702" spans="1:9" ht="12.75" hidden="1" outlineLevel="4">
      <c r="A4702" s="85" t="s">
        <v>4118</v>
      </c>
      <c r="B4702" s="88" t="s">
        <v>2513</v>
      </c>
      <c r="C4702" s="88" t="s">
        <v>2514</v>
      </c>
      <c r="D4702" s="89">
        <v>2392</v>
      </c>
      <c r="F4702" s="98">
        <f t="shared" si="73"/>
        <v>2.392</v>
      </c>
      <c r="I4702" s="98">
        <v>2.392</v>
      </c>
    </row>
    <row r="4703" spans="1:9" ht="12.75" hidden="1" outlineLevel="4">
      <c r="A4703" s="85" t="s">
        <v>4119</v>
      </c>
      <c r="B4703" s="88" t="s">
        <v>2516</v>
      </c>
      <c r="C4703" s="88" t="s">
        <v>2517</v>
      </c>
      <c r="D4703" s="89">
        <v>462</v>
      </c>
      <c r="F4703" s="98">
        <f t="shared" si="73"/>
        <v>0.462</v>
      </c>
      <c r="I4703" s="98">
        <v>0.462</v>
      </c>
    </row>
    <row r="4704" spans="1:9" ht="12.75" hidden="1" outlineLevel="4">
      <c r="A4704" s="85" t="s">
        <v>4120</v>
      </c>
      <c r="B4704" s="88" t="s">
        <v>2437</v>
      </c>
      <c r="C4704" s="88" t="s">
        <v>2438</v>
      </c>
      <c r="D4704" s="89">
        <v>1064</v>
      </c>
      <c r="F4704" s="98">
        <f t="shared" si="73"/>
        <v>1.064</v>
      </c>
      <c r="I4704" s="98">
        <v>1.064</v>
      </c>
    </row>
    <row r="4705" spans="1:9" ht="12.75" hidden="1" outlineLevel="4">
      <c r="A4705" s="85" t="s">
        <v>4121</v>
      </c>
      <c r="B4705" s="88" t="s">
        <v>4696</v>
      </c>
      <c r="C4705" s="88" t="s">
        <v>4697</v>
      </c>
      <c r="D4705" s="89">
        <v>7451</v>
      </c>
      <c r="F4705" s="98">
        <f t="shared" si="73"/>
        <v>7.451</v>
      </c>
      <c r="I4705" s="98">
        <v>7.451</v>
      </c>
    </row>
    <row r="4706" spans="1:9" ht="12.75" hidden="1" outlineLevel="4">
      <c r="A4706" s="85" t="s">
        <v>4122</v>
      </c>
      <c r="B4706" s="88" t="s">
        <v>4699</v>
      </c>
      <c r="C4706" s="88" t="s">
        <v>4700</v>
      </c>
      <c r="D4706" s="89">
        <v>380</v>
      </c>
      <c r="F4706" s="98">
        <f t="shared" si="73"/>
        <v>0.38</v>
      </c>
      <c r="I4706" s="98">
        <v>0.38</v>
      </c>
    </row>
    <row r="4707" spans="1:9" ht="12.75" hidden="1" outlineLevel="4">
      <c r="A4707" s="85" t="s">
        <v>4123</v>
      </c>
      <c r="B4707" s="88" t="s">
        <v>2486</v>
      </c>
      <c r="C4707" s="88" t="s">
        <v>2487</v>
      </c>
      <c r="D4707" s="89">
        <v>-5074</v>
      </c>
      <c r="F4707" s="98">
        <f t="shared" si="73"/>
        <v>-5.074</v>
      </c>
      <c r="I4707" s="98">
        <v>-5.074</v>
      </c>
    </row>
    <row r="4708" spans="1:9" ht="12.75" hidden="1" outlineLevel="4">
      <c r="A4708" s="85" t="s">
        <v>4124</v>
      </c>
      <c r="B4708" s="88" t="s">
        <v>2434</v>
      </c>
      <c r="C4708" s="88" t="s">
        <v>2435</v>
      </c>
      <c r="D4708" s="89">
        <v>1218</v>
      </c>
      <c r="F4708" s="98">
        <f t="shared" si="73"/>
        <v>1.218</v>
      </c>
      <c r="I4708" s="98">
        <v>1.218</v>
      </c>
    </row>
    <row r="4709" spans="1:9" ht="12.75" hidden="1" outlineLevel="4">
      <c r="A4709" s="85" t="s">
        <v>4125</v>
      </c>
      <c r="B4709" s="88" t="s">
        <v>2440</v>
      </c>
      <c r="C4709" s="88" t="s">
        <v>2441</v>
      </c>
      <c r="D4709" s="89">
        <v>1792</v>
      </c>
      <c r="F4709" s="98">
        <f t="shared" si="73"/>
        <v>1.792</v>
      </c>
      <c r="I4709" s="98">
        <v>1.792</v>
      </c>
    </row>
    <row r="4710" spans="1:9" ht="12.75" hidden="1" outlineLevel="4">
      <c r="A4710" s="85" t="s">
        <v>4126</v>
      </c>
      <c r="B4710" s="88" t="s">
        <v>2443</v>
      </c>
      <c r="C4710" s="88" t="s">
        <v>4691</v>
      </c>
      <c r="D4710" s="89">
        <v>2178</v>
      </c>
      <c r="F4710" s="98">
        <f t="shared" si="73"/>
        <v>2.178</v>
      </c>
      <c r="I4710" s="98">
        <v>2.178</v>
      </c>
    </row>
    <row r="4711" spans="1:9" ht="12.75" hidden="1" outlineLevel="3" collapsed="1">
      <c r="A4711" s="85" t="s">
        <v>2398</v>
      </c>
      <c r="B4711" s="90" t="s">
        <v>4127</v>
      </c>
      <c r="C4711" s="90" t="s">
        <v>4128</v>
      </c>
      <c r="D4711" s="91">
        <v>-13414</v>
      </c>
      <c r="F4711" s="98">
        <f t="shared" si="73"/>
        <v>-13.414</v>
      </c>
      <c r="I4711" s="98">
        <v>-13.414</v>
      </c>
    </row>
    <row r="4712" spans="1:9" ht="12.75" hidden="1" outlineLevel="4">
      <c r="A4712" s="85" t="s">
        <v>4129</v>
      </c>
      <c r="B4712" s="88" t="s">
        <v>4693</v>
      </c>
      <c r="C4712" s="88" t="s">
        <v>4694</v>
      </c>
      <c r="D4712" s="89">
        <v>6</v>
      </c>
      <c r="F4712" s="98">
        <f t="shared" si="73"/>
        <v>0.006</v>
      </c>
      <c r="I4712" s="98">
        <v>0.006</v>
      </c>
    </row>
    <row r="4713" spans="1:9" ht="12.75" hidden="1" outlineLevel="4">
      <c r="A4713" s="85" t="s">
        <v>4130</v>
      </c>
      <c r="B4713" s="88" t="s">
        <v>2593</v>
      </c>
      <c r="C4713" s="88" t="s">
        <v>2594</v>
      </c>
      <c r="D4713" s="89">
        <v>-30000</v>
      </c>
      <c r="F4713" s="98">
        <f t="shared" si="73"/>
        <v>-30</v>
      </c>
      <c r="I4713" s="98">
        <v>-30</v>
      </c>
    </row>
    <row r="4714" spans="1:9" ht="12.75" hidden="1" outlineLevel="3" collapsed="1">
      <c r="A4714" s="85" t="s">
        <v>2398</v>
      </c>
      <c r="B4714" s="90" t="s">
        <v>4131</v>
      </c>
      <c r="C4714" s="90" t="s">
        <v>4132</v>
      </c>
      <c r="D4714" s="91">
        <v>-29994</v>
      </c>
      <c r="F4714" s="98">
        <f t="shared" si="73"/>
        <v>-29.994</v>
      </c>
      <c r="I4714" s="98">
        <v>-29.994</v>
      </c>
    </row>
    <row r="4715" spans="1:9" ht="12.75" hidden="1" outlineLevel="4">
      <c r="A4715" s="85" t="s">
        <v>4133</v>
      </c>
      <c r="B4715" s="88" t="s">
        <v>2483</v>
      </c>
      <c r="C4715" s="88" t="s">
        <v>2484</v>
      </c>
      <c r="D4715" s="89">
        <v>580041</v>
      </c>
      <c r="F4715" s="98">
        <f t="shared" si="73"/>
        <v>580.041</v>
      </c>
      <c r="I4715" s="98">
        <v>580.041</v>
      </c>
    </row>
    <row r="4716" spans="1:9" ht="12.75" hidden="1" outlineLevel="4">
      <c r="A4716" s="85" t="s">
        <v>4134</v>
      </c>
      <c r="B4716" s="88" t="s">
        <v>2486</v>
      </c>
      <c r="C4716" s="88" t="s">
        <v>2487</v>
      </c>
      <c r="D4716" s="89">
        <v>117157</v>
      </c>
      <c r="F4716" s="98">
        <f t="shared" si="73"/>
        <v>117.157</v>
      </c>
      <c r="I4716" s="98">
        <v>117.157</v>
      </c>
    </row>
    <row r="4717" spans="1:9" ht="12.75" hidden="1" outlineLevel="4">
      <c r="A4717" s="85" t="s">
        <v>4135</v>
      </c>
      <c r="B4717" s="88" t="s">
        <v>2413</v>
      </c>
      <c r="C4717" s="88" t="s">
        <v>2414</v>
      </c>
      <c r="D4717" s="89">
        <v>-2621</v>
      </c>
      <c r="F4717" s="98">
        <f t="shared" si="73"/>
        <v>-2.621</v>
      </c>
      <c r="I4717" s="98">
        <v>-2.621</v>
      </c>
    </row>
    <row r="4718" spans="1:9" ht="12.75" hidden="1" outlineLevel="4">
      <c r="A4718" s="85" t="s">
        <v>4136</v>
      </c>
      <c r="B4718" s="88" t="s">
        <v>2416</v>
      </c>
      <c r="C4718" s="88" t="s">
        <v>2417</v>
      </c>
      <c r="D4718" s="89">
        <v>266</v>
      </c>
      <c r="F4718" s="98">
        <f t="shared" si="73"/>
        <v>0.266</v>
      </c>
      <c r="I4718" s="98">
        <v>0.266</v>
      </c>
    </row>
    <row r="4719" spans="1:9" ht="12.75" hidden="1" outlineLevel="4">
      <c r="A4719" s="85" t="s">
        <v>4137</v>
      </c>
      <c r="B4719" s="88" t="s">
        <v>2393</v>
      </c>
      <c r="C4719" s="88" t="s">
        <v>2394</v>
      </c>
      <c r="D4719" s="89">
        <v>-700</v>
      </c>
      <c r="F4719" s="98">
        <f t="shared" si="73"/>
        <v>-0.7</v>
      </c>
      <c r="I4719" s="98">
        <v>-0.7</v>
      </c>
    </row>
    <row r="4720" spans="1:9" ht="12.75" hidden="1" outlineLevel="4">
      <c r="A4720" s="85" t="s">
        <v>4138</v>
      </c>
      <c r="B4720" s="88" t="s">
        <v>5116</v>
      </c>
      <c r="C4720" s="88" t="s">
        <v>5117</v>
      </c>
      <c r="D4720" s="89">
        <v>-329</v>
      </c>
      <c r="F4720" s="98">
        <f t="shared" si="73"/>
        <v>-0.329</v>
      </c>
      <c r="I4720" s="98">
        <v>-0.329</v>
      </c>
    </row>
    <row r="4721" spans="1:9" ht="12.75" hidden="1" outlineLevel="4">
      <c r="A4721" s="85" t="s">
        <v>4139</v>
      </c>
      <c r="B4721" s="88" t="s">
        <v>5097</v>
      </c>
      <c r="C4721" s="88" t="s">
        <v>5098</v>
      </c>
      <c r="D4721" s="89">
        <v>5000</v>
      </c>
      <c r="F4721" s="98">
        <f t="shared" si="73"/>
        <v>5</v>
      </c>
      <c r="I4721" s="98">
        <v>5</v>
      </c>
    </row>
    <row r="4722" spans="1:9" ht="12.75" hidden="1" outlineLevel="4">
      <c r="A4722" s="85" t="s">
        <v>4140</v>
      </c>
      <c r="B4722" s="88" t="s">
        <v>1175</v>
      </c>
      <c r="C4722" s="88" t="s">
        <v>1176</v>
      </c>
      <c r="D4722" s="89">
        <v>4000</v>
      </c>
      <c r="F4722" s="98">
        <f t="shared" si="73"/>
        <v>4</v>
      </c>
      <c r="I4722" s="98">
        <v>4</v>
      </c>
    </row>
    <row r="4723" spans="1:9" ht="12.75" hidden="1" outlineLevel="4">
      <c r="A4723" s="85" t="s">
        <v>4141</v>
      </c>
      <c r="B4723" s="88" t="s">
        <v>3835</v>
      </c>
      <c r="C4723" s="88" t="s">
        <v>3836</v>
      </c>
      <c r="D4723" s="89">
        <v>18000</v>
      </c>
      <c r="F4723" s="98">
        <f t="shared" si="73"/>
        <v>18</v>
      </c>
      <c r="I4723" s="98">
        <v>18</v>
      </c>
    </row>
    <row r="4724" spans="1:9" ht="12.75" hidden="1" outlineLevel="4">
      <c r="A4724" s="85" t="s">
        <v>4142</v>
      </c>
      <c r="B4724" s="88" t="s">
        <v>3284</v>
      </c>
      <c r="C4724" s="88" t="s">
        <v>3285</v>
      </c>
      <c r="D4724" s="89">
        <v>110</v>
      </c>
      <c r="F4724" s="98">
        <f t="shared" si="73"/>
        <v>0.11</v>
      </c>
      <c r="I4724" s="98">
        <v>0.11</v>
      </c>
    </row>
    <row r="4725" spans="1:9" ht="12.75" hidden="1" outlineLevel="4">
      <c r="A4725" s="85" t="s">
        <v>4143</v>
      </c>
      <c r="B4725" s="88" t="s">
        <v>5101</v>
      </c>
      <c r="C4725" s="88" t="s">
        <v>5102</v>
      </c>
      <c r="D4725" s="89">
        <v>14000</v>
      </c>
      <c r="F4725" s="98">
        <f t="shared" si="73"/>
        <v>14</v>
      </c>
      <c r="I4725" s="98">
        <v>14</v>
      </c>
    </row>
    <row r="4726" spans="1:9" ht="12.75" hidden="1" outlineLevel="4">
      <c r="A4726" s="85" t="s">
        <v>4144</v>
      </c>
      <c r="B4726" s="88" t="s">
        <v>2537</v>
      </c>
      <c r="C4726" s="88" t="s">
        <v>2538</v>
      </c>
      <c r="D4726" s="89">
        <v>-7000</v>
      </c>
      <c r="F4726" s="98">
        <f t="shared" si="73"/>
        <v>-7</v>
      </c>
      <c r="I4726" s="98">
        <v>-7</v>
      </c>
    </row>
    <row r="4727" spans="1:9" ht="12.75" hidden="1" outlineLevel="4">
      <c r="A4727" s="85" t="s">
        <v>4145</v>
      </c>
      <c r="B4727" s="88" t="s">
        <v>2428</v>
      </c>
      <c r="C4727" s="88" t="s">
        <v>2429</v>
      </c>
      <c r="D4727" s="89">
        <v>500</v>
      </c>
      <c r="F4727" s="98">
        <f t="shared" si="73"/>
        <v>0.5</v>
      </c>
      <c r="I4727" s="98">
        <v>0.5</v>
      </c>
    </row>
    <row r="4728" spans="1:9" ht="12.75" hidden="1" outlineLevel="4">
      <c r="A4728" s="85" t="s">
        <v>4146</v>
      </c>
      <c r="B4728" s="88" t="s">
        <v>4147</v>
      </c>
      <c r="C4728" s="88" t="s">
        <v>4148</v>
      </c>
      <c r="D4728" s="89">
        <v>6000</v>
      </c>
      <c r="F4728" s="98">
        <f t="shared" si="73"/>
        <v>6</v>
      </c>
      <c r="I4728" s="98">
        <v>6</v>
      </c>
    </row>
    <row r="4729" spans="1:9" ht="12.75" hidden="1" outlineLevel="4">
      <c r="A4729" s="85" t="s">
        <v>4149</v>
      </c>
      <c r="B4729" s="88" t="s">
        <v>2507</v>
      </c>
      <c r="C4729" s="88" t="s">
        <v>2508</v>
      </c>
      <c r="D4729" s="89">
        <v>2458</v>
      </c>
      <c r="F4729" s="98">
        <f t="shared" si="73"/>
        <v>2.458</v>
      </c>
      <c r="I4729" s="98">
        <v>2.458</v>
      </c>
    </row>
    <row r="4730" spans="1:9" ht="12.75" hidden="1" outlineLevel="4">
      <c r="A4730" s="85" t="s">
        <v>4150</v>
      </c>
      <c r="B4730" s="88" t="s">
        <v>2513</v>
      </c>
      <c r="C4730" s="88" t="s">
        <v>2514</v>
      </c>
      <c r="D4730" s="89">
        <v>10202</v>
      </c>
      <c r="F4730" s="98">
        <f t="shared" si="73"/>
        <v>10.202</v>
      </c>
      <c r="I4730" s="98">
        <v>10.202</v>
      </c>
    </row>
    <row r="4731" spans="1:9" ht="12.75" hidden="1" outlineLevel="4">
      <c r="A4731" s="85" t="s">
        <v>4151</v>
      </c>
      <c r="B4731" s="88" t="s">
        <v>2516</v>
      </c>
      <c r="C4731" s="88" t="s">
        <v>2517</v>
      </c>
      <c r="D4731" s="89">
        <v>2004</v>
      </c>
      <c r="F4731" s="98">
        <f t="shared" si="73"/>
        <v>2.004</v>
      </c>
      <c r="I4731" s="98">
        <v>2.004</v>
      </c>
    </row>
    <row r="4732" spans="1:9" ht="12.75" hidden="1" outlineLevel="4">
      <c r="A4732" s="85" t="s">
        <v>4152</v>
      </c>
      <c r="B4732" s="88" t="s">
        <v>2765</v>
      </c>
      <c r="C4732" s="88" t="s">
        <v>2766</v>
      </c>
      <c r="D4732" s="89">
        <v>2774</v>
      </c>
      <c r="F4732" s="98">
        <f t="shared" si="73"/>
        <v>2.774</v>
      </c>
      <c r="I4732" s="98">
        <v>2.774</v>
      </c>
    </row>
    <row r="4733" spans="1:9" ht="12.75" hidden="1" outlineLevel="4">
      <c r="A4733" s="85" t="s">
        <v>4153</v>
      </c>
      <c r="B4733" s="88" t="s">
        <v>2519</v>
      </c>
      <c r="C4733" s="88" t="s">
        <v>2520</v>
      </c>
      <c r="D4733" s="89">
        <v>56008</v>
      </c>
      <c r="F4733" s="98">
        <f t="shared" si="73"/>
        <v>56.008</v>
      </c>
      <c r="I4733" s="98">
        <v>56.008</v>
      </c>
    </row>
    <row r="4734" spans="1:9" ht="12.75" hidden="1" outlineLevel="4">
      <c r="A4734" s="85" t="s">
        <v>4154</v>
      </c>
      <c r="B4734" s="88" t="s">
        <v>2522</v>
      </c>
      <c r="C4734" s="88" t="s">
        <v>2523</v>
      </c>
      <c r="D4734" s="89">
        <v>317</v>
      </c>
      <c r="F4734" s="98">
        <f t="shared" si="73"/>
        <v>0.317</v>
      </c>
      <c r="I4734" s="98">
        <v>0.317</v>
      </c>
    </row>
    <row r="4735" spans="1:9" ht="12.75" hidden="1" outlineLevel="4">
      <c r="A4735" s="85" t="s">
        <v>4155</v>
      </c>
      <c r="B4735" s="88" t="s">
        <v>2525</v>
      </c>
      <c r="C4735" s="88" t="s">
        <v>2526</v>
      </c>
      <c r="D4735" s="89">
        <v>1467</v>
      </c>
      <c r="F4735" s="98">
        <f t="shared" si="73"/>
        <v>1.467</v>
      </c>
      <c r="I4735" s="98">
        <v>1.467</v>
      </c>
    </row>
    <row r="4736" spans="1:9" ht="12.75" hidden="1" outlineLevel="4">
      <c r="A4736" s="85" t="s">
        <v>4156</v>
      </c>
      <c r="B4736" s="88" t="s">
        <v>4696</v>
      </c>
      <c r="C4736" s="88" t="s">
        <v>4697</v>
      </c>
      <c r="D4736" s="89">
        <v>31780</v>
      </c>
      <c r="F4736" s="98">
        <f t="shared" si="73"/>
        <v>31.78</v>
      </c>
      <c r="I4736" s="98">
        <v>31.78</v>
      </c>
    </row>
    <row r="4737" spans="1:9" ht="12.75" hidden="1" outlineLevel="4">
      <c r="A4737" s="85" t="s">
        <v>4157</v>
      </c>
      <c r="B4737" s="88" t="s">
        <v>4699</v>
      </c>
      <c r="C4737" s="88" t="s">
        <v>4700</v>
      </c>
      <c r="D4737" s="89">
        <v>1649</v>
      </c>
      <c r="F4737" s="98">
        <f t="shared" si="73"/>
        <v>1.649</v>
      </c>
      <c r="I4737" s="98">
        <v>1.649</v>
      </c>
    </row>
    <row r="4738" spans="1:9" ht="12.75" hidden="1" outlineLevel="4">
      <c r="A4738" s="85" t="s">
        <v>4158</v>
      </c>
      <c r="B4738" s="88" t="s">
        <v>4702</v>
      </c>
      <c r="C4738" s="88" t="s">
        <v>4703</v>
      </c>
      <c r="D4738" s="89">
        <v>4017</v>
      </c>
      <c r="F4738" s="98">
        <f t="shared" si="73"/>
        <v>4.017</v>
      </c>
      <c r="I4738" s="98">
        <v>4.017</v>
      </c>
    </row>
    <row r="4739" spans="1:9" ht="12.75" hidden="1" outlineLevel="4">
      <c r="A4739" s="85" t="s">
        <v>4159</v>
      </c>
      <c r="B4739" s="88" t="s">
        <v>2477</v>
      </c>
      <c r="C4739" s="88" t="s">
        <v>2478</v>
      </c>
      <c r="D4739" s="89">
        <v>-876680</v>
      </c>
      <c r="F4739" s="98">
        <f t="shared" si="73"/>
        <v>-876.68</v>
      </c>
      <c r="I4739" s="98">
        <v>-876.68</v>
      </c>
    </row>
    <row r="4740" spans="1:9" ht="12.75" hidden="1" outlineLevel="4">
      <c r="A4740" s="85" t="s">
        <v>4160</v>
      </c>
      <c r="B4740" s="88" t="s">
        <v>2480</v>
      </c>
      <c r="C4740" s="88" t="s">
        <v>2481</v>
      </c>
      <c r="D4740" s="89">
        <v>-68484</v>
      </c>
      <c r="F4740" s="98">
        <f t="shared" si="73"/>
        <v>-68.484</v>
      </c>
      <c r="I4740" s="98">
        <v>-68.484</v>
      </c>
    </row>
    <row r="4741" spans="1:9" ht="12.75" hidden="1" outlineLevel="4">
      <c r="A4741" s="85" t="s">
        <v>4161</v>
      </c>
      <c r="B4741" s="88" t="s">
        <v>2404</v>
      </c>
      <c r="C4741" s="88" t="s">
        <v>2405</v>
      </c>
      <c r="D4741" s="89">
        <v>47194</v>
      </c>
      <c r="F4741" s="98">
        <f t="shared" si="73"/>
        <v>47.194</v>
      </c>
      <c r="I4741" s="98">
        <v>47.194</v>
      </c>
    </row>
    <row r="4742" spans="1:9" ht="12.75" hidden="1" outlineLevel="4">
      <c r="A4742" s="85" t="s">
        <v>4162</v>
      </c>
      <c r="B4742" s="88" t="s">
        <v>2407</v>
      </c>
      <c r="C4742" s="88" t="s">
        <v>2408</v>
      </c>
      <c r="D4742" s="89">
        <v>-1421</v>
      </c>
      <c r="F4742" s="98">
        <f aca="true" t="shared" si="74" ref="F4742:F4805">D4742/1000</f>
        <v>-1.421</v>
      </c>
      <c r="I4742" s="98">
        <v>-1.421</v>
      </c>
    </row>
    <row r="4743" spans="1:9" ht="12.75" hidden="1" outlineLevel="4">
      <c r="A4743" s="85" t="s">
        <v>4163</v>
      </c>
      <c r="B4743" s="88" t="s">
        <v>2773</v>
      </c>
      <c r="C4743" s="88" t="s">
        <v>2774</v>
      </c>
      <c r="D4743" s="89">
        <v>14152</v>
      </c>
      <c r="F4743" s="98">
        <f t="shared" si="74"/>
        <v>14.152</v>
      </c>
      <c r="I4743" s="98">
        <v>14.152</v>
      </c>
    </row>
    <row r="4744" spans="1:9" ht="12.75" hidden="1" outlineLevel="4">
      <c r="A4744" s="85" t="s">
        <v>4164</v>
      </c>
      <c r="B4744" s="88" t="s">
        <v>2410</v>
      </c>
      <c r="C4744" s="88" t="s">
        <v>2411</v>
      </c>
      <c r="D4744" s="89">
        <v>1555</v>
      </c>
      <c r="F4744" s="98">
        <f t="shared" si="74"/>
        <v>1.555</v>
      </c>
      <c r="I4744" s="98">
        <v>1.555</v>
      </c>
    </row>
    <row r="4745" spans="1:9" ht="12.75" hidden="1" outlineLevel="4">
      <c r="A4745" s="85" t="s">
        <v>4165</v>
      </c>
      <c r="B4745" s="88" t="s">
        <v>2489</v>
      </c>
      <c r="C4745" s="88" t="s">
        <v>2490</v>
      </c>
      <c r="D4745" s="89">
        <v>729</v>
      </c>
      <c r="F4745" s="98">
        <f t="shared" si="74"/>
        <v>0.729</v>
      </c>
      <c r="I4745" s="98">
        <v>0.729</v>
      </c>
    </row>
    <row r="4746" spans="1:9" ht="12.75" hidden="1" outlineLevel="4">
      <c r="A4746" s="85" t="s">
        <v>4166</v>
      </c>
      <c r="B4746" s="88" t="s">
        <v>2704</v>
      </c>
      <c r="C4746" s="88" t="s">
        <v>2705</v>
      </c>
      <c r="D4746" s="89">
        <v>71</v>
      </c>
      <c r="F4746" s="98">
        <f t="shared" si="74"/>
        <v>0.071</v>
      </c>
      <c r="I4746" s="98">
        <v>0.071</v>
      </c>
    </row>
    <row r="4747" spans="1:9" ht="12.75" hidden="1" outlineLevel="4">
      <c r="A4747" s="85" t="s">
        <v>4167</v>
      </c>
      <c r="B4747" s="88" t="s">
        <v>2578</v>
      </c>
      <c r="C4747" s="88" t="s">
        <v>2579</v>
      </c>
      <c r="D4747" s="89">
        <v>-3500</v>
      </c>
      <c r="F4747" s="98">
        <f t="shared" si="74"/>
        <v>-3.5</v>
      </c>
      <c r="I4747" s="98">
        <v>-3.5</v>
      </c>
    </row>
    <row r="4748" spans="1:9" ht="12.75" hidden="1" outlineLevel="4">
      <c r="A4748" s="85" t="s">
        <v>4168</v>
      </c>
      <c r="B4748" s="88" t="s">
        <v>2396</v>
      </c>
      <c r="C4748" s="88" t="s">
        <v>2397</v>
      </c>
      <c r="D4748" s="89">
        <v>2627</v>
      </c>
      <c r="F4748" s="98">
        <f t="shared" si="74"/>
        <v>2.627</v>
      </c>
      <c r="I4748" s="98">
        <v>2.627</v>
      </c>
    </row>
    <row r="4749" spans="1:9" ht="12.75" hidden="1" outlineLevel="4">
      <c r="A4749" s="85" t="s">
        <v>4169</v>
      </c>
      <c r="B4749" s="88" t="s">
        <v>2419</v>
      </c>
      <c r="C4749" s="88" t="s">
        <v>2420</v>
      </c>
      <c r="D4749" s="89">
        <v>20000</v>
      </c>
      <c r="F4749" s="98">
        <f t="shared" si="74"/>
        <v>20</v>
      </c>
      <c r="I4749" s="98">
        <v>20</v>
      </c>
    </row>
    <row r="4750" spans="1:9" ht="12.75" hidden="1" outlineLevel="4">
      <c r="A4750" s="85" t="s">
        <v>4170</v>
      </c>
      <c r="B4750" s="88" t="s">
        <v>2422</v>
      </c>
      <c r="C4750" s="88" t="s">
        <v>2423</v>
      </c>
      <c r="D4750" s="89">
        <v>-89</v>
      </c>
      <c r="F4750" s="98">
        <f t="shared" si="74"/>
        <v>-0.089</v>
      </c>
      <c r="I4750" s="98">
        <v>-0.089</v>
      </c>
    </row>
    <row r="4751" spans="1:9" ht="12.75" hidden="1" outlineLevel="4">
      <c r="A4751" s="85" t="s">
        <v>4171</v>
      </c>
      <c r="B4751" s="88" t="s">
        <v>2690</v>
      </c>
      <c r="C4751" s="88" t="s">
        <v>2691</v>
      </c>
      <c r="D4751" s="89">
        <v>1391</v>
      </c>
      <c r="F4751" s="98">
        <f t="shared" si="74"/>
        <v>1.391</v>
      </c>
      <c r="I4751" s="98">
        <v>1.391</v>
      </c>
    </row>
    <row r="4752" spans="1:9" ht="12.75" hidden="1" outlineLevel="4">
      <c r="A4752" s="85" t="s">
        <v>4172</v>
      </c>
      <c r="B4752" s="88" t="s">
        <v>2501</v>
      </c>
      <c r="C4752" s="88" t="s">
        <v>2502</v>
      </c>
      <c r="D4752" s="89">
        <v>1000</v>
      </c>
      <c r="F4752" s="98">
        <f t="shared" si="74"/>
        <v>1</v>
      </c>
      <c r="I4752" s="98">
        <v>1</v>
      </c>
    </row>
    <row r="4753" spans="1:9" ht="12.75" hidden="1" outlineLevel="4">
      <c r="A4753" s="85" t="s">
        <v>4173</v>
      </c>
      <c r="B4753" s="88" t="s">
        <v>2504</v>
      </c>
      <c r="C4753" s="88" t="s">
        <v>2505</v>
      </c>
      <c r="D4753" s="89">
        <v>335</v>
      </c>
      <c r="F4753" s="98">
        <f t="shared" si="74"/>
        <v>0.335</v>
      </c>
      <c r="I4753" s="98">
        <v>0.335</v>
      </c>
    </row>
    <row r="4754" spans="1:9" ht="12.75" hidden="1" outlineLevel="4">
      <c r="A4754" s="85" t="s">
        <v>4174</v>
      </c>
      <c r="B4754" s="88" t="s">
        <v>2510</v>
      </c>
      <c r="C4754" s="88" t="s">
        <v>2511</v>
      </c>
      <c r="D4754" s="89">
        <v>4688</v>
      </c>
      <c r="F4754" s="98">
        <f t="shared" si="74"/>
        <v>4.688</v>
      </c>
      <c r="I4754" s="98">
        <v>4.688</v>
      </c>
    </row>
    <row r="4755" spans="1:9" ht="12.75" hidden="1" outlineLevel="4">
      <c r="A4755" s="85" t="s">
        <v>4175</v>
      </c>
      <c r="B4755" s="88" t="s">
        <v>2434</v>
      </c>
      <c r="C4755" s="88" t="s">
        <v>2435</v>
      </c>
      <c r="D4755" s="89">
        <v>5278</v>
      </c>
      <c r="F4755" s="98">
        <f t="shared" si="74"/>
        <v>5.278</v>
      </c>
      <c r="I4755" s="98">
        <v>5.278</v>
      </c>
    </row>
    <row r="4756" spans="1:9" ht="12.75" hidden="1" outlineLevel="4">
      <c r="A4756" s="85" t="s">
        <v>4176</v>
      </c>
      <c r="B4756" s="88" t="s">
        <v>2437</v>
      </c>
      <c r="C4756" s="88" t="s">
        <v>2438</v>
      </c>
      <c r="D4756" s="89">
        <v>4610</v>
      </c>
      <c r="F4756" s="98">
        <f t="shared" si="74"/>
        <v>4.61</v>
      </c>
      <c r="I4756" s="98">
        <v>4.61</v>
      </c>
    </row>
    <row r="4757" spans="1:9" ht="12.75" hidden="1" outlineLevel="4">
      <c r="A4757" s="85" t="s">
        <v>4177</v>
      </c>
      <c r="B4757" s="88" t="s">
        <v>2440</v>
      </c>
      <c r="C4757" s="88" t="s">
        <v>2441</v>
      </c>
      <c r="D4757" s="89">
        <v>7761</v>
      </c>
      <c r="F4757" s="98">
        <f t="shared" si="74"/>
        <v>7.761</v>
      </c>
      <c r="I4757" s="98">
        <v>7.761</v>
      </c>
    </row>
    <row r="4758" spans="1:9" ht="12.75" hidden="1" outlineLevel="4">
      <c r="A4758" s="85" t="s">
        <v>4178</v>
      </c>
      <c r="B4758" s="88" t="s">
        <v>2443</v>
      </c>
      <c r="C4758" s="88" t="s">
        <v>4691</v>
      </c>
      <c r="D4758" s="89">
        <v>9438</v>
      </c>
      <c r="F4758" s="98">
        <f t="shared" si="74"/>
        <v>9.438</v>
      </c>
      <c r="I4758" s="98">
        <v>9.438</v>
      </c>
    </row>
    <row r="4759" spans="1:9" ht="12.75" hidden="1" outlineLevel="4">
      <c r="A4759" s="85" t="s">
        <v>4179</v>
      </c>
      <c r="B4759" s="88" t="s">
        <v>4693</v>
      </c>
      <c r="C4759" s="88" t="s">
        <v>4694</v>
      </c>
      <c r="D4759" s="89">
        <v>11960</v>
      </c>
      <c r="F4759" s="98">
        <f t="shared" si="74"/>
        <v>11.96</v>
      </c>
      <c r="I4759" s="98">
        <v>11.96</v>
      </c>
    </row>
    <row r="4760" spans="1:9" ht="12.75" hidden="1" outlineLevel="4">
      <c r="A4760" s="85" t="s">
        <v>4180</v>
      </c>
      <c r="B4760" s="88" t="s">
        <v>2562</v>
      </c>
      <c r="C4760" s="88" t="s">
        <v>2563</v>
      </c>
      <c r="D4760" s="89">
        <v>44221</v>
      </c>
      <c r="F4760" s="98">
        <f t="shared" si="74"/>
        <v>44.221</v>
      </c>
      <c r="I4760" s="98">
        <v>44.221</v>
      </c>
    </row>
    <row r="4761" spans="1:9" ht="12.75" hidden="1" outlineLevel="4">
      <c r="A4761" s="85" t="s">
        <v>4181</v>
      </c>
      <c r="B4761" s="88" t="s">
        <v>4182</v>
      </c>
      <c r="C4761" s="88" t="s">
        <v>4183</v>
      </c>
      <c r="D4761" s="89">
        <v>-43203</v>
      </c>
      <c r="F4761" s="98">
        <f t="shared" si="74"/>
        <v>-43.203</v>
      </c>
      <c r="I4761" s="98">
        <v>-43.203</v>
      </c>
    </row>
    <row r="4762" spans="1:9" ht="12.75" hidden="1" outlineLevel="4">
      <c r="A4762" s="85" t="s">
        <v>4184</v>
      </c>
      <c r="B4762" s="88" t="s">
        <v>4185</v>
      </c>
      <c r="C4762" s="88" t="s">
        <v>4186</v>
      </c>
      <c r="D4762" s="89">
        <v>-18253</v>
      </c>
      <c r="F4762" s="98">
        <f t="shared" si="74"/>
        <v>-18.253</v>
      </c>
      <c r="I4762" s="98">
        <v>-18.253</v>
      </c>
    </row>
    <row r="4763" spans="1:9" ht="12.75" hidden="1" outlineLevel="3" collapsed="1">
      <c r="A4763" s="85" t="s">
        <v>2398</v>
      </c>
      <c r="B4763" s="90" t="s">
        <v>4187</v>
      </c>
      <c r="C4763" s="90" t="s">
        <v>2199</v>
      </c>
      <c r="D4763" s="91">
        <v>12480</v>
      </c>
      <c r="F4763" s="98">
        <f t="shared" si="74"/>
        <v>12.48</v>
      </c>
      <c r="I4763" s="98">
        <v>12.48</v>
      </c>
    </row>
    <row r="4764" spans="1:9" ht="12.75" outlineLevel="2" collapsed="1">
      <c r="A4764" s="85" t="s">
        <v>2401</v>
      </c>
      <c r="B4764" s="90" t="s">
        <v>4188</v>
      </c>
      <c r="C4764" s="90" t="s">
        <v>2199</v>
      </c>
      <c r="D4764" s="91">
        <v>-30928</v>
      </c>
      <c r="F4764" s="98">
        <f t="shared" si="74"/>
        <v>-30.928</v>
      </c>
      <c r="I4764" s="98">
        <v>-30.928</v>
      </c>
    </row>
    <row r="4765" spans="1:9" ht="12.75" hidden="1" outlineLevel="4">
      <c r="A4765" s="85" t="s">
        <v>4189</v>
      </c>
      <c r="B4765" s="88" t="s">
        <v>908</v>
      </c>
      <c r="C4765" s="88" t="s">
        <v>909</v>
      </c>
      <c r="D4765" s="89">
        <v>192</v>
      </c>
      <c r="F4765" s="98">
        <f t="shared" si="74"/>
        <v>0.192</v>
      </c>
      <c r="I4765" s="98">
        <v>0.192</v>
      </c>
    </row>
    <row r="4766" spans="1:9" ht="12.75" hidden="1" outlineLevel="4">
      <c r="A4766" s="85" t="s">
        <v>4190</v>
      </c>
      <c r="B4766" s="88" t="s">
        <v>2061</v>
      </c>
      <c r="C4766" s="88" t="s">
        <v>2062</v>
      </c>
      <c r="D4766" s="89">
        <v>357</v>
      </c>
      <c r="F4766" s="98">
        <f t="shared" si="74"/>
        <v>0.357</v>
      </c>
      <c r="I4766" s="98">
        <v>0.357</v>
      </c>
    </row>
    <row r="4767" spans="1:9" ht="12.75" hidden="1" outlineLevel="4">
      <c r="A4767" s="85" t="s">
        <v>4191</v>
      </c>
      <c r="B4767" s="88" t="s">
        <v>2396</v>
      </c>
      <c r="C4767" s="88" t="s">
        <v>2397</v>
      </c>
      <c r="D4767" s="89">
        <v>315</v>
      </c>
      <c r="F4767" s="98">
        <f t="shared" si="74"/>
        <v>0.315</v>
      </c>
      <c r="I4767" s="98">
        <v>0.315</v>
      </c>
    </row>
    <row r="4768" spans="1:9" ht="12.75" hidden="1" outlineLevel="4">
      <c r="A4768" s="85" t="s">
        <v>4192</v>
      </c>
      <c r="B4768" s="88" t="s">
        <v>2690</v>
      </c>
      <c r="C4768" s="88" t="s">
        <v>2691</v>
      </c>
      <c r="D4768" s="89">
        <v>192</v>
      </c>
      <c r="F4768" s="98">
        <f t="shared" si="74"/>
        <v>0.192</v>
      </c>
      <c r="I4768" s="98">
        <v>0.192</v>
      </c>
    </row>
    <row r="4769" spans="1:9" ht="12.75" hidden="1" outlineLevel="4">
      <c r="A4769" s="85" t="s">
        <v>4193</v>
      </c>
      <c r="B4769" s="88" t="s">
        <v>2504</v>
      </c>
      <c r="C4769" s="88" t="s">
        <v>2505</v>
      </c>
      <c r="D4769" s="89">
        <v>469</v>
      </c>
      <c r="F4769" s="98">
        <f t="shared" si="74"/>
        <v>0.469</v>
      </c>
      <c r="I4769" s="98">
        <v>0.469</v>
      </c>
    </row>
    <row r="4770" spans="1:9" ht="12.75" hidden="1" outlineLevel="4">
      <c r="A4770" s="85" t="s">
        <v>4194</v>
      </c>
      <c r="B4770" s="88" t="s">
        <v>2756</v>
      </c>
      <c r="C4770" s="88" t="s">
        <v>2757</v>
      </c>
      <c r="D4770" s="89">
        <v>143</v>
      </c>
      <c r="F4770" s="98">
        <f t="shared" si="74"/>
        <v>0.143</v>
      </c>
      <c r="I4770" s="98">
        <v>0.143</v>
      </c>
    </row>
    <row r="4771" spans="1:9" ht="12.75" hidden="1" outlineLevel="4">
      <c r="A4771" s="85" t="s">
        <v>4195</v>
      </c>
      <c r="B4771" s="88" t="s">
        <v>4196</v>
      </c>
      <c r="C4771" s="88" t="s">
        <v>4197</v>
      </c>
      <c r="D4771" s="89">
        <v>7026</v>
      </c>
      <c r="F4771" s="98">
        <f t="shared" si="74"/>
        <v>7.026</v>
      </c>
      <c r="I4771" s="98">
        <v>7.026</v>
      </c>
    </row>
    <row r="4772" spans="1:9" ht="12.75" hidden="1" outlineLevel="4">
      <c r="A4772" s="85" t="s">
        <v>4198</v>
      </c>
      <c r="B4772" s="88" t="s">
        <v>2522</v>
      </c>
      <c r="C4772" s="88" t="s">
        <v>2523</v>
      </c>
      <c r="D4772" s="89">
        <v>284</v>
      </c>
      <c r="F4772" s="98">
        <f t="shared" si="74"/>
        <v>0.284</v>
      </c>
      <c r="I4772" s="98">
        <v>0.284</v>
      </c>
    </row>
    <row r="4773" spans="1:9" ht="12.75" hidden="1" outlineLevel="4">
      <c r="A4773" s="85" t="s">
        <v>4199</v>
      </c>
      <c r="B4773" s="88" t="s">
        <v>5620</v>
      </c>
      <c r="C4773" s="88" t="s">
        <v>5621</v>
      </c>
      <c r="D4773" s="89">
        <v>-217</v>
      </c>
      <c r="F4773" s="98">
        <f t="shared" si="74"/>
        <v>-0.217</v>
      </c>
      <c r="I4773" s="98">
        <v>-0.217</v>
      </c>
    </row>
    <row r="4774" spans="1:9" ht="12.75" hidden="1" outlineLevel="4">
      <c r="A4774" s="85" t="s">
        <v>4200</v>
      </c>
      <c r="B4774" s="88" t="s">
        <v>2477</v>
      </c>
      <c r="C4774" s="88" t="s">
        <v>2478</v>
      </c>
      <c r="D4774" s="89">
        <v>-30045</v>
      </c>
      <c r="F4774" s="98">
        <f t="shared" si="74"/>
        <v>-30.045</v>
      </c>
      <c r="I4774" s="98">
        <v>-30.045</v>
      </c>
    </row>
    <row r="4775" spans="1:9" ht="12.75" hidden="1" outlineLevel="4">
      <c r="A4775" s="85" t="s">
        <v>4201</v>
      </c>
      <c r="B4775" s="88" t="s">
        <v>3187</v>
      </c>
      <c r="C4775" s="88" t="s">
        <v>3188</v>
      </c>
      <c r="D4775" s="89">
        <v>2003</v>
      </c>
      <c r="F4775" s="98">
        <f t="shared" si="74"/>
        <v>2.003</v>
      </c>
      <c r="I4775" s="98">
        <v>2.003</v>
      </c>
    </row>
    <row r="4776" spans="1:9" ht="12.75" hidden="1" outlineLevel="4">
      <c r="A4776" s="85" t="s">
        <v>4202</v>
      </c>
      <c r="B4776" s="88" t="s">
        <v>4203</v>
      </c>
      <c r="C4776" s="88" t="s">
        <v>4204</v>
      </c>
      <c r="D4776" s="89">
        <v>234</v>
      </c>
      <c r="F4776" s="98">
        <f t="shared" si="74"/>
        <v>0.234</v>
      </c>
      <c r="I4776" s="98">
        <v>0.234</v>
      </c>
    </row>
    <row r="4777" spans="1:9" ht="12.75" hidden="1" outlineLevel="4">
      <c r="A4777" s="85" t="s">
        <v>4205</v>
      </c>
      <c r="B4777" s="88" t="s">
        <v>3156</v>
      </c>
      <c r="C4777" s="88" t="s">
        <v>3157</v>
      </c>
      <c r="D4777" s="89">
        <v>1194</v>
      </c>
      <c r="F4777" s="98">
        <f t="shared" si="74"/>
        <v>1.194</v>
      </c>
      <c r="I4777" s="98">
        <v>1.194</v>
      </c>
    </row>
    <row r="4778" spans="1:9" ht="12.75" hidden="1" outlineLevel="4">
      <c r="A4778" s="85" t="s">
        <v>4206</v>
      </c>
      <c r="B4778" s="88" t="s">
        <v>1228</v>
      </c>
      <c r="C4778" s="88" t="s">
        <v>1229</v>
      </c>
      <c r="D4778" s="89">
        <v>164</v>
      </c>
      <c r="F4778" s="98">
        <f t="shared" si="74"/>
        <v>0.164</v>
      </c>
      <c r="I4778" s="98">
        <v>0.164</v>
      </c>
    </row>
    <row r="4779" spans="1:9" ht="12.75" hidden="1" outlineLevel="4">
      <c r="A4779" s="85" t="s">
        <v>4207</v>
      </c>
      <c r="B4779" s="88" t="s">
        <v>5808</v>
      </c>
      <c r="C4779" s="88" t="s">
        <v>5105</v>
      </c>
      <c r="D4779" s="89">
        <v>1975</v>
      </c>
      <c r="F4779" s="98">
        <f t="shared" si="74"/>
        <v>1.975</v>
      </c>
      <c r="I4779" s="98">
        <v>1.975</v>
      </c>
    </row>
    <row r="4780" spans="1:9" ht="12.75" hidden="1" outlineLevel="4">
      <c r="A4780" s="85" t="s">
        <v>4208</v>
      </c>
      <c r="B4780" s="88" t="s">
        <v>2422</v>
      </c>
      <c r="C4780" s="88" t="s">
        <v>2423</v>
      </c>
      <c r="D4780" s="89">
        <v>2684</v>
      </c>
      <c r="F4780" s="98">
        <f t="shared" si="74"/>
        <v>2.684</v>
      </c>
      <c r="I4780" s="98">
        <v>2.684</v>
      </c>
    </row>
    <row r="4781" spans="1:9" ht="12.75" hidden="1" outlineLevel="4">
      <c r="A4781" s="85" t="s">
        <v>4209</v>
      </c>
      <c r="B4781" s="88" t="s">
        <v>2501</v>
      </c>
      <c r="C4781" s="88" t="s">
        <v>2502</v>
      </c>
      <c r="D4781" s="89">
        <v>406</v>
      </c>
      <c r="F4781" s="98">
        <f t="shared" si="74"/>
        <v>0.406</v>
      </c>
      <c r="I4781" s="98">
        <v>0.406</v>
      </c>
    </row>
    <row r="4782" spans="1:9" ht="12.75" hidden="1" outlineLevel="4">
      <c r="A4782" s="85" t="s">
        <v>4210</v>
      </c>
      <c r="B4782" s="88" t="s">
        <v>245</v>
      </c>
      <c r="C4782" s="88" t="s">
        <v>246</v>
      </c>
      <c r="D4782" s="89">
        <v>10589</v>
      </c>
      <c r="F4782" s="98">
        <f t="shared" si="74"/>
        <v>10.589</v>
      </c>
      <c r="I4782" s="98">
        <v>10.589</v>
      </c>
    </row>
    <row r="4783" spans="1:9" ht="12.75" hidden="1" outlineLevel="4">
      <c r="A4783" s="85" t="s">
        <v>4211</v>
      </c>
      <c r="B4783" s="88" t="s">
        <v>2431</v>
      </c>
      <c r="C4783" s="88" t="s">
        <v>2432</v>
      </c>
      <c r="D4783" s="89">
        <v>2576</v>
      </c>
      <c r="F4783" s="98">
        <f t="shared" si="74"/>
        <v>2.576</v>
      </c>
      <c r="I4783" s="98">
        <v>2.576</v>
      </c>
    </row>
    <row r="4784" spans="1:9" ht="12.75" hidden="1" outlineLevel="4">
      <c r="A4784" s="85" t="s">
        <v>4212</v>
      </c>
      <c r="B4784" s="88" t="s">
        <v>4693</v>
      </c>
      <c r="C4784" s="88" t="s">
        <v>4694</v>
      </c>
      <c r="D4784" s="89">
        <v>1093</v>
      </c>
      <c r="F4784" s="98">
        <f t="shared" si="74"/>
        <v>1.093</v>
      </c>
      <c r="I4784" s="98">
        <v>1.093</v>
      </c>
    </row>
    <row r="4785" spans="1:9" ht="12.75" hidden="1" outlineLevel="4">
      <c r="A4785" s="85" t="s">
        <v>4213</v>
      </c>
      <c r="B4785" s="88" t="s">
        <v>4964</v>
      </c>
      <c r="C4785" s="88" t="s">
        <v>4965</v>
      </c>
      <c r="D4785" s="89">
        <v>341</v>
      </c>
      <c r="F4785" s="98">
        <f t="shared" si="74"/>
        <v>0.341</v>
      </c>
      <c r="I4785" s="98">
        <v>0.341</v>
      </c>
    </row>
    <row r="4786" spans="1:9" ht="12.75" hidden="1" outlineLevel="3" collapsed="1">
      <c r="A4786" s="85" t="s">
        <v>2398</v>
      </c>
      <c r="B4786" s="90" t="s">
        <v>4214</v>
      </c>
      <c r="C4786" s="90" t="s">
        <v>4215</v>
      </c>
      <c r="D4786" s="91">
        <v>1975</v>
      </c>
      <c r="F4786" s="98">
        <f t="shared" si="74"/>
        <v>1.975</v>
      </c>
      <c r="I4786" s="98">
        <v>1.975</v>
      </c>
    </row>
    <row r="4787" spans="1:9" ht="12.75" hidden="1" outlineLevel="4">
      <c r="A4787" s="85" t="s">
        <v>4216</v>
      </c>
      <c r="B4787" s="88" t="s">
        <v>2404</v>
      </c>
      <c r="C4787" s="88" t="s">
        <v>2405</v>
      </c>
      <c r="D4787" s="89">
        <v>2170</v>
      </c>
      <c r="F4787" s="98">
        <f t="shared" si="74"/>
        <v>2.17</v>
      </c>
      <c r="I4787" s="98">
        <v>2.17</v>
      </c>
    </row>
    <row r="4788" spans="1:9" ht="12.75" hidden="1" outlineLevel="4">
      <c r="A4788" s="85" t="s">
        <v>4217</v>
      </c>
      <c r="B4788" s="88" t="s">
        <v>4218</v>
      </c>
      <c r="C4788" s="88" t="s">
        <v>4219</v>
      </c>
      <c r="D4788" s="89">
        <v>209</v>
      </c>
      <c r="F4788" s="98">
        <f t="shared" si="74"/>
        <v>0.209</v>
      </c>
      <c r="I4788" s="98">
        <v>0.209</v>
      </c>
    </row>
    <row r="4789" spans="1:9" ht="12.75" hidden="1" outlineLevel="4">
      <c r="A4789" s="85" t="s">
        <v>4220</v>
      </c>
      <c r="B4789" s="88" t="s">
        <v>4221</v>
      </c>
      <c r="C4789" s="88" t="s">
        <v>4222</v>
      </c>
      <c r="D4789" s="89">
        <v>3491</v>
      </c>
      <c r="F4789" s="98">
        <f t="shared" si="74"/>
        <v>3.491</v>
      </c>
      <c r="I4789" s="98">
        <v>3.491</v>
      </c>
    </row>
    <row r="4790" spans="1:9" ht="12.75" hidden="1" outlineLevel="4">
      <c r="A4790" s="85" t="s">
        <v>4223</v>
      </c>
      <c r="B4790" s="88" t="s">
        <v>2410</v>
      </c>
      <c r="C4790" s="88" t="s">
        <v>2411</v>
      </c>
      <c r="D4790" s="89">
        <v>16</v>
      </c>
      <c r="F4790" s="98">
        <f t="shared" si="74"/>
        <v>0.016</v>
      </c>
      <c r="I4790" s="98">
        <v>0.016</v>
      </c>
    </row>
    <row r="4791" spans="1:9" ht="12.75" hidden="1" outlineLevel="4">
      <c r="A4791" s="85" t="s">
        <v>4224</v>
      </c>
      <c r="B4791" s="88" t="s">
        <v>2489</v>
      </c>
      <c r="C4791" s="88" t="s">
        <v>2490</v>
      </c>
      <c r="D4791" s="89">
        <v>93</v>
      </c>
      <c r="F4791" s="98">
        <f t="shared" si="74"/>
        <v>0.093</v>
      </c>
      <c r="I4791" s="98">
        <v>0.093</v>
      </c>
    </row>
    <row r="4792" spans="1:9" ht="12.75" hidden="1" outlineLevel="4">
      <c r="A4792" s="85" t="s">
        <v>4225</v>
      </c>
      <c r="B4792" s="88" t="s">
        <v>4226</v>
      </c>
      <c r="C4792" s="88" t="s">
        <v>4227</v>
      </c>
      <c r="D4792" s="89">
        <v>3250</v>
      </c>
      <c r="F4792" s="98">
        <f t="shared" si="74"/>
        <v>3.25</v>
      </c>
      <c r="I4792" s="98">
        <v>3.25</v>
      </c>
    </row>
    <row r="4793" spans="1:9" ht="12.75" hidden="1" outlineLevel="4">
      <c r="A4793" s="85" t="s">
        <v>4228</v>
      </c>
      <c r="B4793" s="88" t="s">
        <v>2779</v>
      </c>
      <c r="C4793" s="88" t="s">
        <v>2780</v>
      </c>
      <c r="D4793" s="89">
        <v>3538</v>
      </c>
      <c r="F4793" s="98">
        <f t="shared" si="74"/>
        <v>3.538</v>
      </c>
      <c r="I4793" s="98">
        <v>3.538</v>
      </c>
    </row>
    <row r="4794" spans="1:9" ht="12.75" hidden="1" outlineLevel="4">
      <c r="A4794" s="85" t="s">
        <v>4229</v>
      </c>
      <c r="B4794" s="88" t="s">
        <v>4693</v>
      </c>
      <c r="C4794" s="88" t="s">
        <v>4694</v>
      </c>
      <c r="D4794" s="89">
        <v>5494</v>
      </c>
      <c r="F4794" s="98">
        <f t="shared" si="74"/>
        <v>5.494</v>
      </c>
      <c r="I4794" s="98">
        <v>5.494</v>
      </c>
    </row>
    <row r="4795" spans="1:9" ht="12.75" hidden="1" outlineLevel="4">
      <c r="A4795" s="85" t="s">
        <v>4230</v>
      </c>
      <c r="B4795" s="88" t="s">
        <v>2486</v>
      </c>
      <c r="C4795" s="88" t="s">
        <v>2487</v>
      </c>
      <c r="D4795" s="89">
        <v>6180</v>
      </c>
      <c r="F4795" s="98">
        <f t="shared" si="74"/>
        <v>6.18</v>
      </c>
      <c r="I4795" s="98">
        <v>6.18</v>
      </c>
    </row>
    <row r="4796" spans="1:9" ht="12.75" hidden="1" outlineLevel="4">
      <c r="A4796" s="85" t="s">
        <v>4231</v>
      </c>
      <c r="B4796" s="88" t="s">
        <v>4232</v>
      </c>
      <c r="C4796" s="88" t="s">
        <v>4233</v>
      </c>
      <c r="D4796" s="89">
        <v>147098</v>
      </c>
      <c r="F4796" s="98">
        <f t="shared" si="74"/>
        <v>147.098</v>
      </c>
      <c r="I4796" s="98">
        <v>147.098</v>
      </c>
    </row>
    <row r="4797" spans="1:9" ht="12.75" hidden="1" outlineLevel="4">
      <c r="A4797" s="85" t="s">
        <v>4234</v>
      </c>
      <c r="B4797" s="88" t="s">
        <v>4235</v>
      </c>
      <c r="C4797" s="88" t="s">
        <v>4236</v>
      </c>
      <c r="D4797" s="89">
        <v>176196</v>
      </c>
      <c r="F4797" s="98">
        <f t="shared" si="74"/>
        <v>176.196</v>
      </c>
      <c r="I4797" s="98">
        <v>176.196</v>
      </c>
    </row>
    <row r="4798" spans="1:9" ht="12.75" hidden="1" outlineLevel="4">
      <c r="A4798" s="85" t="s">
        <v>4237</v>
      </c>
      <c r="B4798" s="88" t="s">
        <v>479</v>
      </c>
      <c r="C4798" s="88" t="s">
        <v>480</v>
      </c>
      <c r="D4798" s="89">
        <v>882</v>
      </c>
      <c r="F4798" s="98">
        <f t="shared" si="74"/>
        <v>0.882</v>
      </c>
      <c r="I4798" s="98">
        <v>0.882</v>
      </c>
    </row>
    <row r="4799" spans="1:9" ht="12.75" hidden="1" outlineLevel="4">
      <c r="A4799" s="85" t="s">
        <v>4238</v>
      </c>
      <c r="B4799" s="88" t="s">
        <v>2413</v>
      </c>
      <c r="C4799" s="88" t="s">
        <v>2414</v>
      </c>
      <c r="D4799" s="89">
        <v>-122</v>
      </c>
      <c r="F4799" s="98">
        <f t="shared" si="74"/>
        <v>-0.122</v>
      </c>
      <c r="I4799" s="98">
        <v>-0.122</v>
      </c>
    </row>
    <row r="4800" spans="1:9" ht="12.75" hidden="1" outlineLevel="4">
      <c r="A4800" s="85" t="s">
        <v>4239</v>
      </c>
      <c r="B4800" s="88" t="s">
        <v>2416</v>
      </c>
      <c r="C4800" s="88" t="s">
        <v>2417</v>
      </c>
      <c r="D4800" s="89">
        <v>2390</v>
      </c>
      <c r="F4800" s="98">
        <f t="shared" si="74"/>
        <v>2.39</v>
      </c>
      <c r="I4800" s="98">
        <v>2.39</v>
      </c>
    </row>
    <row r="4801" spans="1:9" ht="12.75" hidden="1" outlineLevel="4">
      <c r="A4801" s="85" t="s">
        <v>4240</v>
      </c>
      <c r="B4801" s="88" t="s">
        <v>2477</v>
      </c>
      <c r="C4801" s="88" t="s">
        <v>2478</v>
      </c>
      <c r="D4801" s="89">
        <v>-351007</v>
      </c>
      <c r="F4801" s="98">
        <f t="shared" si="74"/>
        <v>-351.007</v>
      </c>
      <c r="I4801" s="98">
        <v>-351.007</v>
      </c>
    </row>
    <row r="4802" spans="1:9" ht="12.75" hidden="1" outlineLevel="3" collapsed="1">
      <c r="A4802" s="85" t="s">
        <v>2398</v>
      </c>
      <c r="B4802" s="90" t="s">
        <v>4241</v>
      </c>
      <c r="C4802" s="90" t="s">
        <v>4242</v>
      </c>
      <c r="D4802" s="91">
        <v>-122</v>
      </c>
      <c r="F4802" s="98">
        <f t="shared" si="74"/>
        <v>-0.122</v>
      </c>
      <c r="I4802" s="98">
        <v>-0.122</v>
      </c>
    </row>
    <row r="4803" spans="1:9" ht="12.75" hidden="1" outlineLevel="4">
      <c r="A4803" s="85" t="s">
        <v>4243</v>
      </c>
      <c r="B4803" s="88" t="s">
        <v>2404</v>
      </c>
      <c r="C4803" s="88" t="s">
        <v>2405</v>
      </c>
      <c r="D4803" s="89">
        <v>2596</v>
      </c>
      <c r="F4803" s="98">
        <f t="shared" si="74"/>
        <v>2.596</v>
      </c>
      <c r="I4803" s="98">
        <v>2.596</v>
      </c>
    </row>
    <row r="4804" spans="1:9" ht="12.75" hidden="1" outlineLevel="4">
      <c r="A4804" s="85" t="s">
        <v>4244</v>
      </c>
      <c r="B4804" s="88" t="s">
        <v>2419</v>
      </c>
      <c r="C4804" s="88" t="s">
        <v>2420</v>
      </c>
      <c r="D4804" s="89">
        <v>1030</v>
      </c>
      <c r="F4804" s="98">
        <f t="shared" si="74"/>
        <v>1.03</v>
      </c>
      <c r="I4804" s="98">
        <v>1.03</v>
      </c>
    </row>
    <row r="4805" spans="1:9" ht="12.75" hidden="1" outlineLevel="4">
      <c r="A4805" s="85" t="s">
        <v>4245</v>
      </c>
      <c r="B4805" s="88" t="s">
        <v>2501</v>
      </c>
      <c r="C4805" s="88" t="s">
        <v>2502</v>
      </c>
      <c r="D4805" s="89">
        <v>3100</v>
      </c>
      <c r="F4805" s="98">
        <f t="shared" si="74"/>
        <v>3.1</v>
      </c>
      <c r="I4805" s="98">
        <v>3.1</v>
      </c>
    </row>
    <row r="4806" spans="1:9" ht="12.75" hidden="1" outlineLevel="4">
      <c r="A4806" s="85" t="s">
        <v>4246</v>
      </c>
      <c r="B4806" s="88" t="s">
        <v>2756</v>
      </c>
      <c r="C4806" s="88" t="s">
        <v>2757</v>
      </c>
      <c r="D4806" s="89">
        <v>211</v>
      </c>
      <c r="F4806" s="98">
        <f aca="true" t="shared" si="75" ref="F4806:F4869">D4806/1000</f>
        <v>0.211</v>
      </c>
      <c r="I4806" s="98">
        <v>0.211</v>
      </c>
    </row>
    <row r="4807" spans="1:9" ht="12.75" hidden="1" outlineLevel="4">
      <c r="A4807" s="85" t="s">
        <v>4247</v>
      </c>
      <c r="B4807" s="88" t="s">
        <v>2779</v>
      </c>
      <c r="C4807" s="88" t="s">
        <v>2780</v>
      </c>
      <c r="D4807" s="89">
        <v>598</v>
      </c>
      <c r="F4807" s="98">
        <f t="shared" si="75"/>
        <v>0.598</v>
      </c>
      <c r="I4807" s="98">
        <v>0.598</v>
      </c>
    </row>
    <row r="4808" spans="1:9" ht="12.75" hidden="1" outlineLevel="4">
      <c r="A4808" s="85" t="s">
        <v>4248</v>
      </c>
      <c r="B4808" s="88" t="s">
        <v>2507</v>
      </c>
      <c r="C4808" s="88" t="s">
        <v>2508</v>
      </c>
      <c r="D4808" s="89">
        <v>945</v>
      </c>
      <c r="F4808" s="98">
        <f t="shared" si="75"/>
        <v>0.945</v>
      </c>
      <c r="I4808" s="98">
        <v>0.945</v>
      </c>
    </row>
    <row r="4809" spans="1:9" ht="12.75" hidden="1" outlineLevel="4">
      <c r="A4809" s="85" t="s">
        <v>4249</v>
      </c>
      <c r="B4809" s="88" t="s">
        <v>2510</v>
      </c>
      <c r="C4809" s="88" t="s">
        <v>2511</v>
      </c>
      <c r="D4809" s="89">
        <v>1802</v>
      </c>
      <c r="F4809" s="98">
        <f t="shared" si="75"/>
        <v>1.802</v>
      </c>
      <c r="I4809" s="98">
        <v>1.802</v>
      </c>
    </row>
    <row r="4810" spans="1:9" ht="12.75" hidden="1" outlineLevel="4">
      <c r="A4810" s="85" t="s">
        <v>4250</v>
      </c>
      <c r="B4810" s="88" t="s">
        <v>2516</v>
      </c>
      <c r="C4810" s="88" t="s">
        <v>2517</v>
      </c>
      <c r="D4810" s="89">
        <v>771</v>
      </c>
      <c r="F4810" s="98">
        <f t="shared" si="75"/>
        <v>0.771</v>
      </c>
      <c r="I4810" s="98">
        <v>0.771</v>
      </c>
    </row>
    <row r="4811" spans="1:9" ht="12.75" hidden="1" outlineLevel="4">
      <c r="A4811" s="85" t="s">
        <v>4251</v>
      </c>
      <c r="B4811" s="88" t="s">
        <v>2437</v>
      </c>
      <c r="C4811" s="88" t="s">
        <v>2438</v>
      </c>
      <c r="D4811" s="89">
        <v>1773</v>
      </c>
      <c r="F4811" s="98">
        <f t="shared" si="75"/>
        <v>1.773</v>
      </c>
      <c r="I4811" s="98">
        <v>1.773</v>
      </c>
    </row>
    <row r="4812" spans="1:9" ht="12.75" hidden="1" outlineLevel="4">
      <c r="A4812" s="85" t="s">
        <v>4252</v>
      </c>
      <c r="B4812" s="88" t="s">
        <v>2519</v>
      </c>
      <c r="C4812" s="88" t="s">
        <v>2520</v>
      </c>
      <c r="D4812" s="89">
        <v>53675</v>
      </c>
      <c r="F4812" s="98">
        <f t="shared" si="75"/>
        <v>53.675</v>
      </c>
      <c r="I4812" s="98">
        <v>53.675</v>
      </c>
    </row>
    <row r="4813" spans="1:9" ht="12.75" hidden="1" outlineLevel="4">
      <c r="A4813" s="85" t="s">
        <v>4253</v>
      </c>
      <c r="B4813" s="88" t="s">
        <v>2522</v>
      </c>
      <c r="C4813" s="88" t="s">
        <v>2523</v>
      </c>
      <c r="D4813" s="89">
        <v>136</v>
      </c>
      <c r="F4813" s="98">
        <f t="shared" si="75"/>
        <v>0.136</v>
      </c>
      <c r="I4813" s="98">
        <v>0.136</v>
      </c>
    </row>
    <row r="4814" spans="1:9" ht="12.75" hidden="1" outlineLevel="4">
      <c r="A4814" s="85" t="s">
        <v>4254</v>
      </c>
      <c r="B4814" s="88" t="s">
        <v>4696</v>
      </c>
      <c r="C4814" s="88" t="s">
        <v>4697</v>
      </c>
      <c r="D4814" s="89">
        <v>2677</v>
      </c>
      <c r="F4814" s="98">
        <f t="shared" si="75"/>
        <v>2.677</v>
      </c>
      <c r="I4814" s="98">
        <v>2.677</v>
      </c>
    </row>
    <row r="4815" spans="1:9" ht="12.75" hidden="1" outlineLevel="4">
      <c r="A4815" s="85" t="s">
        <v>4255</v>
      </c>
      <c r="B4815" s="88" t="s">
        <v>4699</v>
      </c>
      <c r="C4815" s="88" t="s">
        <v>4700</v>
      </c>
      <c r="D4815" s="89">
        <v>634</v>
      </c>
      <c r="F4815" s="98">
        <f t="shared" si="75"/>
        <v>0.634</v>
      </c>
      <c r="I4815" s="98">
        <v>0.634</v>
      </c>
    </row>
    <row r="4816" spans="1:9" ht="12.75" hidden="1" outlineLevel="4">
      <c r="A4816" s="85" t="s">
        <v>580</v>
      </c>
      <c r="B4816" s="88" t="s">
        <v>581</v>
      </c>
      <c r="C4816" s="88" t="s">
        <v>582</v>
      </c>
      <c r="D4816" s="89">
        <v>94367</v>
      </c>
      <c r="F4816" s="98">
        <f t="shared" si="75"/>
        <v>94.367</v>
      </c>
      <c r="I4816" s="98">
        <v>94.367</v>
      </c>
    </row>
    <row r="4817" spans="1:9" ht="12.75" hidden="1" outlineLevel="4">
      <c r="A4817" s="85" t="s">
        <v>583</v>
      </c>
      <c r="B4817" s="88" t="s">
        <v>2477</v>
      </c>
      <c r="C4817" s="88" t="s">
        <v>2478</v>
      </c>
      <c r="D4817" s="89">
        <v>-248998</v>
      </c>
      <c r="F4817" s="98">
        <f t="shared" si="75"/>
        <v>-248.998</v>
      </c>
      <c r="I4817" s="98">
        <v>-248.998</v>
      </c>
    </row>
    <row r="4818" spans="1:9" ht="12.75" hidden="1" outlineLevel="4">
      <c r="A4818" s="85" t="s">
        <v>584</v>
      </c>
      <c r="B4818" s="88" t="s">
        <v>2483</v>
      </c>
      <c r="C4818" s="88" t="s">
        <v>2484</v>
      </c>
      <c r="D4818" s="89">
        <v>39898</v>
      </c>
      <c r="F4818" s="98">
        <f t="shared" si="75"/>
        <v>39.898</v>
      </c>
      <c r="I4818" s="98">
        <v>39.898</v>
      </c>
    </row>
    <row r="4819" spans="1:9" ht="12.75" hidden="1" outlineLevel="4">
      <c r="A4819" s="85" t="s">
        <v>4272</v>
      </c>
      <c r="B4819" s="88" t="s">
        <v>2486</v>
      </c>
      <c r="C4819" s="88" t="s">
        <v>2487</v>
      </c>
      <c r="D4819" s="89">
        <v>8059</v>
      </c>
      <c r="F4819" s="98">
        <f t="shared" si="75"/>
        <v>8.059</v>
      </c>
      <c r="I4819" s="98">
        <v>8.059</v>
      </c>
    </row>
    <row r="4820" spans="1:9" ht="12.75" hidden="1" outlineLevel="4">
      <c r="A4820" s="85" t="s">
        <v>4273</v>
      </c>
      <c r="B4820" s="88" t="s">
        <v>2407</v>
      </c>
      <c r="C4820" s="88" t="s">
        <v>2408</v>
      </c>
      <c r="D4820" s="89">
        <v>-117</v>
      </c>
      <c r="F4820" s="98">
        <f t="shared" si="75"/>
        <v>-0.117</v>
      </c>
      <c r="I4820" s="98">
        <v>-0.117</v>
      </c>
    </row>
    <row r="4821" spans="1:9" ht="12.75" hidden="1" outlineLevel="4">
      <c r="A4821" s="85" t="s">
        <v>4274</v>
      </c>
      <c r="B4821" s="88" t="s">
        <v>2410</v>
      </c>
      <c r="C4821" s="88" t="s">
        <v>2411</v>
      </c>
      <c r="D4821" s="89">
        <v>83</v>
      </c>
      <c r="F4821" s="98">
        <f t="shared" si="75"/>
        <v>0.083</v>
      </c>
      <c r="I4821" s="98">
        <v>0.083</v>
      </c>
    </row>
    <row r="4822" spans="1:9" ht="12.75" hidden="1" outlineLevel="4">
      <c r="A4822" s="85" t="s">
        <v>4275</v>
      </c>
      <c r="B4822" s="88" t="s">
        <v>2413</v>
      </c>
      <c r="C4822" s="88" t="s">
        <v>2414</v>
      </c>
      <c r="D4822" s="89">
        <v>-185</v>
      </c>
      <c r="F4822" s="98">
        <f t="shared" si="75"/>
        <v>-0.185</v>
      </c>
      <c r="I4822" s="98">
        <v>-0.185</v>
      </c>
    </row>
    <row r="4823" spans="1:9" ht="12.75" hidden="1" outlineLevel="4">
      <c r="A4823" s="85" t="s">
        <v>4276</v>
      </c>
      <c r="B4823" s="88" t="s">
        <v>2578</v>
      </c>
      <c r="C4823" s="88" t="s">
        <v>2579</v>
      </c>
      <c r="D4823" s="89">
        <v>8466</v>
      </c>
      <c r="F4823" s="98">
        <f t="shared" si="75"/>
        <v>8.466</v>
      </c>
      <c r="I4823" s="98">
        <v>8.466</v>
      </c>
    </row>
    <row r="4824" spans="1:9" ht="12.75" hidden="1" outlineLevel="4">
      <c r="A4824" s="85" t="s">
        <v>4277</v>
      </c>
      <c r="B4824" s="88" t="s">
        <v>2396</v>
      </c>
      <c r="C4824" s="88" t="s">
        <v>2397</v>
      </c>
      <c r="D4824" s="89">
        <v>84</v>
      </c>
      <c r="F4824" s="98">
        <f t="shared" si="75"/>
        <v>0.084</v>
      </c>
      <c r="I4824" s="98">
        <v>0.084</v>
      </c>
    </row>
    <row r="4825" spans="1:9" ht="12.75" hidden="1" outlineLevel="4">
      <c r="A4825" s="85" t="s">
        <v>4278</v>
      </c>
      <c r="B4825" s="88" t="s">
        <v>2422</v>
      </c>
      <c r="C4825" s="88" t="s">
        <v>2423</v>
      </c>
      <c r="D4825" s="89">
        <v>9853</v>
      </c>
      <c r="F4825" s="98">
        <f t="shared" si="75"/>
        <v>9.853</v>
      </c>
      <c r="I4825" s="98">
        <v>9.853</v>
      </c>
    </row>
    <row r="4826" spans="1:9" ht="12.75" hidden="1" outlineLevel="4">
      <c r="A4826" s="85" t="s">
        <v>4279</v>
      </c>
      <c r="B4826" s="88" t="s">
        <v>2690</v>
      </c>
      <c r="C4826" s="88" t="s">
        <v>2691</v>
      </c>
      <c r="D4826" s="89">
        <v>710</v>
      </c>
      <c r="F4826" s="98">
        <f t="shared" si="75"/>
        <v>0.71</v>
      </c>
      <c r="I4826" s="98">
        <v>0.71</v>
      </c>
    </row>
    <row r="4827" spans="1:9" ht="12.75" hidden="1" outlineLevel="4">
      <c r="A4827" s="85" t="s">
        <v>4280</v>
      </c>
      <c r="B4827" s="88" t="s">
        <v>2504</v>
      </c>
      <c r="C4827" s="88" t="s">
        <v>2505</v>
      </c>
      <c r="D4827" s="89">
        <v>1352</v>
      </c>
      <c r="F4827" s="98">
        <f t="shared" si="75"/>
        <v>1.352</v>
      </c>
      <c r="I4827" s="98">
        <v>1.352</v>
      </c>
    </row>
    <row r="4828" spans="1:9" ht="12.75" hidden="1" outlineLevel="4">
      <c r="A4828" s="85" t="s">
        <v>4281</v>
      </c>
      <c r="B4828" s="88" t="s">
        <v>2434</v>
      </c>
      <c r="C4828" s="88" t="s">
        <v>2435</v>
      </c>
      <c r="D4828" s="89">
        <v>2030</v>
      </c>
      <c r="F4828" s="98">
        <f t="shared" si="75"/>
        <v>2.03</v>
      </c>
      <c r="I4828" s="98">
        <v>2.03</v>
      </c>
    </row>
    <row r="4829" spans="1:9" ht="12.75" hidden="1" outlineLevel="4">
      <c r="A4829" s="85" t="s">
        <v>4282</v>
      </c>
      <c r="B4829" s="88" t="s">
        <v>2513</v>
      </c>
      <c r="C4829" s="88" t="s">
        <v>2514</v>
      </c>
      <c r="D4829" s="89">
        <v>860</v>
      </c>
      <c r="F4829" s="98">
        <f t="shared" si="75"/>
        <v>0.86</v>
      </c>
      <c r="I4829" s="98">
        <v>0.86</v>
      </c>
    </row>
    <row r="4830" spans="1:9" ht="12.75" hidden="1" outlineLevel="4">
      <c r="A4830" s="85" t="s">
        <v>4283</v>
      </c>
      <c r="B4830" s="88" t="s">
        <v>2440</v>
      </c>
      <c r="C4830" s="88" t="s">
        <v>2441</v>
      </c>
      <c r="D4830" s="89">
        <v>2985</v>
      </c>
      <c r="F4830" s="98">
        <f t="shared" si="75"/>
        <v>2.985</v>
      </c>
      <c r="I4830" s="98">
        <v>2.985</v>
      </c>
    </row>
    <row r="4831" spans="1:9" ht="12.75" hidden="1" outlineLevel="4">
      <c r="A4831" s="85" t="s">
        <v>4284</v>
      </c>
      <c r="B4831" s="88" t="s">
        <v>2443</v>
      </c>
      <c r="C4831" s="88" t="s">
        <v>4691</v>
      </c>
      <c r="D4831" s="89">
        <v>3630</v>
      </c>
      <c r="F4831" s="98">
        <f t="shared" si="75"/>
        <v>3.63</v>
      </c>
      <c r="I4831" s="98">
        <v>3.63</v>
      </c>
    </row>
    <row r="4832" spans="1:9" ht="12.75" hidden="1" outlineLevel="4">
      <c r="A4832" s="85" t="s">
        <v>4285</v>
      </c>
      <c r="B4832" s="88" t="s">
        <v>4693</v>
      </c>
      <c r="C4832" s="88" t="s">
        <v>4694</v>
      </c>
      <c r="D4832" s="89">
        <v>1868</v>
      </c>
      <c r="F4832" s="98">
        <f t="shared" si="75"/>
        <v>1.868</v>
      </c>
      <c r="I4832" s="98">
        <v>1.868</v>
      </c>
    </row>
    <row r="4833" spans="1:9" ht="12.75" hidden="1" outlineLevel="4">
      <c r="A4833" s="85" t="s">
        <v>4286</v>
      </c>
      <c r="B4833" s="88" t="s">
        <v>2525</v>
      </c>
      <c r="C4833" s="88" t="s">
        <v>2526</v>
      </c>
      <c r="D4833" s="89">
        <v>2922</v>
      </c>
      <c r="F4833" s="98">
        <f t="shared" si="75"/>
        <v>2.922</v>
      </c>
      <c r="I4833" s="98">
        <v>2.922</v>
      </c>
    </row>
    <row r="4834" spans="1:9" ht="12.75" hidden="1" outlineLevel="4">
      <c r="A4834" s="85" t="s">
        <v>4287</v>
      </c>
      <c r="B4834" s="88" t="s">
        <v>4702</v>
      </c>
      <c r="C4834" s="88" t="s">
        <v>4703</v>
      </c>
      <c r="D4834" s="89">
        <v>2000</v>
      </c>
      <c r="F4834" s="98">
        <f t="shared" si="75"/>
        <v>2</v>
      </c>
      <c r="I4834" s="98">
        <v>2</v>
      </c>
    </row>
    <row r="4835" spans="1:9" ht="12.75" hidden="1" outlineLevel="3" collapsed="1">
      <c r="A4835" s="85" t="s">
        <v>2398</v>
      </c>
      <c r="B4835" s="90" t="s">
        <v>4288</v>
      </c>
      <c r="C4835" s="90" t="s">
        <v>4289</v>
      </c>
      <c r="D4835" s="91">
        <v>-185</v>
      </c>
      <c r="F4835" s="98">
        <f t="shared" si="75"/>
        <v>-0.185</v>
      </c>
      <c r="I4835" s="98">
        <v>-0.185</v>
      </c>
    </row>
    <row r="4836" spans="1:9" ht="12.75" outlineLevel="2" collapsed="1">
      <c r="A4836" s="85" t="s">
        <v>2401</v>
      </c>
      <c r="B4836" s="90" t="s">
        <v>4290</v>
      </c>
      <c r="C4836" s="90" t="s">
        <v>2200</v>
      </c>
      <c r="D4836" s="91">
        <v>1668</v>
      </c>
      <c r="F4836" s="98">
        <f t="shared" si="75"/>
        <v>1.668</v>
      </c>
      <c r="I4836" s="98">
        <v>1.668</v>
      </c>
    </row>
    <row r="4837" spans="1:9" ht="12.75" hidden="1" outlineLevel="4">
      <c r="A4837" s="85" t="s">
        <v>4291</v>
      </c>
      <c r="B4837" s="88" t="s">
        <v>2404</v>
      </c>
      <c r="C4837" s="88" t="s">
        <v>2405</v>
      </c>
      <c r="D4837" s="89">
        <v>2707</v>
      </c>
      <c r="F4837" s="98">
        <f t="shared" si="75"/>
        <v>2.707</v>
      </c>
      <c r="I4837" s="98">
        <v>2.707</v>
      </c>
    </row>
    <row r="4838" spans="1:9" ht="12.75" hidden="1" outlineLevel="4">
      <c r="A4838" s="85" t="s">
        <v>4292</v>
      </c>
      <c r="B4838" s="88" t="s">
        <v>2489</v>
      </c>
      <c r="C4838" s="88" t="s">
        <v>2490</v>
      </c>
      <c r="D4838" s="89">
        <v>112</v>
      </c>
      <c r="F4838" s="98">
        <f t="shared" si="75"/>
        <v>0.112</v>
      </c>
      <c r="I4838" s="98">
        <v>0.112</v>
      </c>
    </row>
    <row r="4839" spans="1:9" ht="12.75" hidden="1" outlineLevel="4">
      <c r="A4839" s="85" t="s">
        <v>4293</v>
      </c>
      <c r="B4839" s="88" t="s">
        <v>2396</v>
      </c>
      <c r="C4839" s="88" t="s">
        <v>2397</v>
      </c>
      <c r="D4839" s="89">
        <v>500</v>
      </c>
      <c r="F4839" s="98">
        <f t="shared" si="75"/>
        <v>0.5</v>
      </c>
      <c r="I4839" s="98">
        <v>0.5</v>
      </c>
    </row>
    <row r="4840" spans="1:9" ht="12.75" hidden="1" outlineLevel="4">
      <c r="A4840" s="85" t="s">
        <v>4294</v>
      </c>
      <c r="B4840" s="88" t="s">
        <v>2422</v>
      </c>
      <c r="C4840" s="88" t="s">
        <v>2423</v>
      </c>
      <c r="D4840" s="89">
        <v>204</v>
      </c>
      <c r="F4840" s="98">
        <f t="shared" si="75"/>
        <v>0.204</v>
      </c>
      <c r="I4840" s="98">
        <v>0.204</v>
      </c>
    </row>
    <row r="4841" spans="1:9" ht="12.75" hidden="1" outlineLevel="4">
      <c r="A4841" s="85" t="s">
        <v>4295</v>
      </c>
      <c r="B4841" s="88" t="s">
        <v>2501</v>
      </c>
      <c r="C4841" s="88" t="s">
        <v>2502</v>
      </c>
      <c r="D4841" s="89">
        <v>258</v>
      </c>
      <c r="F4841" s="98">
        <f t="shared" si="75"/>
        <v>0.258</v>
      </c>
      <c r="I4841" s="98">
        <v>0.258</v>
      </c>
    </row>
    <row r="4842" spans="1:9" ht="12.75" hidden="1" outlineLevel="4">
      <c r="A4842" s="85" t="s">
        <v>4296</v>
      </c>
      <c r="B4842" s="88" t="s">
        <v>2510</v>
      </c>
      <c r="C4842" s="88" t="s">
        <v>2511</v>
      </c>
      <c r="D4842" s="89">
        <v>361</v>
      </c>
      <c r="F4842" s="98">
        <f t="shared" si="75"/>
        <v>0.361</v>
      </c>
      <c r="I4842" s="98">
        <v>0.361</v>
      </c>
    </row>
    <row r="4843" spans="1:9" ht="12.75" hidden="1" outlineLevel="4">
      <c r="A4843" s="85" t="s">
        <v>4297</v>
      </c>
      <c r="B4843" s="88" t="s">
        <v>2434</v>
      </c>
      <c r="C4843" s="88" t="s">
        <v>2435</v>
      </c>
      <c r="D4843" s="89">
        <v>406</v>
      </c>
      <c r="F4843" s="98">
        <f t="shared" si="75"/>
        <v>0.406</v>
      </c>
      <c r="I4843" s="98">
        <v>0.406</v>
      </c>
    </row>
    <row r="4844" spans="1:9" ht="12.75" hidden="1" outlineLevel="4">
      <c r="A4844" s="85" t="s">
        <v>4298</v>
      </c>
      <c r="B4844" s="88" t="s">
        <v>2437</v>
      </c>
      <c r="C4844" s="88" t="s">
        <v>2438</v>
      </c>
      <c r="D4844" s="89">
        <v>355</v>
      </c>
      <c r="F4844" s="98">
        <f t="shared" si="75"/>
        <v>0.355</v>
      </c>
      <c r="I4844" s="98">
        <v>0.355</v>
      </c>
    </row>
    <row r="4845" spans="1:9" ht="12.75" hidden="1" outlineLevel="4">
      <c r="A4845" s="85" t="s">
        <v>4299</v>
      </c>
      <c r="B4845" s="88" t="s">
        <v>2440</v>
      </c>
      <c r="C4845" s="88" t="s">
        <v>2441</v>
      </c>
      <c r="D4845" s="89">
        <v>598</v>
      </c>
      <c r="F4845" s="98">
        <f t="shared" si="75"/>
        <v>0.598</v>
      </c>
      <c r="I4845" s="98">
        <v>0.598</v>
      </c>
    </row>
    <row r="4846" spans="1:9" ht="12.75" hidden="1" outlineLevel="4">
      <c r="A4846" s="85" t="s">
        <v>4300</v>
      </c>
      <c r="B4846" s="88" t="s">
        <v>2443</v>
      </c>
      <c r="C4846" s="88" t="s">
        <v>4691</v>
      </c>
      <c r="D4846" s="89">
        <v>726</v>
      </c>
      <c r="F4846" s="98">
        <f t="shared" si="75"/>
        <v>0.726</v>
      </c>
      <c r="I4846" s="98">
        <v>0.726</v>
      </c>
    </row>
    <row r="4847" spans="1:9" ht="12.75" hidden="1" outlineLevel="4">
      <c r="A4847" s="85" t="s">
        <v>4301</v>
      </c>
      <c r="B4847" s="88" t="s">
        <v>4693</v>
      </c>
      <c r="C4847" s="88" t="s">
        <v>4694</v>
      </c>
      <c r="D4847" s="89">
        <v>4910</v>
      </c>
      <c r="F4847" s="98">
        <f t="shared" si="75"/>
        <v>4.91</v>
      </c>
      <c r="I4847" s="98">
        <v>4.91</v>
      </c>
    </row>
    <row r="4848" spans="1:9" ht="12.75" hidden="1" outlineLevel="4">
      <c r="A4848" s="85" t="s">
        <v>4302</v>
      </c>
      <c r="B4848" s="88" t="s">
        <v>2483</v>
      </c>
      <c r="C4848" s="88" t="s">
        <v>2484</v>
      </c>
      <c r="D4848" s="89">
        <v>35407</v>
      </c>
      <c r="F4848" s="98">
        <f t="shared" si="75"/>
        <v>35.407</v>
      </c>
      <c r="I4848" s="98">
        <v>35.407</v>
      </c>
    </row>
    <row r="4849" spans="1:9" ht="12.75" hidden="1" outlineLevel="4">
      <c r="A4849" s="85" t="s">
        <v>4303</v>
      </c>
      <c r="B4849" s="88" t="s">
        <v>2486</v>
      </c>
      <c r="C4849" s="88" t="s">
        <v>2487</v>
      </c>
      <c r="D4849" s="89">
        <v>7152</v>
      </c>
      <c r="F4849" s="98">
        <f t="shared" si="75"/>
        <v>7.152</v>
      </c>
      <c r="I4849" s="98">
        <v>7.152</v>
      </c>
    </row>
    <row r="4850" spans="1:9" ht="12.75" hidden="1" outlineLevel="4">
      <c r="A4850" s="85" t="s">
        <v>4304</v>
      </c>
      <c r="B4850" s="88" t="s">
        <v>2407</v>
      </c>
      <c r="C4850" s="88" t="s">
        <v>2408</v>
      </c>
      <c r="D4850" s="89">
        <v>-164</v>
      </c>
      <c r="F4850" s="98">
        <f t="shared" si="75"/>
        <v>-0.164</v>
      </c>
      <c r="I4850" s="98">
        <v>-0.164</v>
      </c>
    </row>
    <row r="4851" spans="1:9" ht="12.75" hidden="1" outlineLevel="4">
      <c r="A4851" s="85" t="s">
        <v>4305</v>
      </c>
      <c r="B4851" s="88" t="s">
        <v>2410</v>
      </c>
      <c r="C4851" s="88" t="s">
        <v>2411</v>
      </c>
      <c r="D4851" s="89">
        <v>192</v>
      </c>
      <c r="F4851" s="98">
        <f t="shared" si="75"/>
        <v>0.192</v>
      </c>
      <c r="I4851" s="98">
        <v>0.192</v>
      </c>
    </row>
    <row r="4852" spans="1:9" ht="12.75" hidden="1" outlineLevel="4">
      <c r="A4852" s="85" t="s">
        <v>4306</v>
      </c>
      <c r="B4852" s="88" t="s">
        <v>2413</v>
      </c>
      <c r="C4852" s="88" t="s">
        <v>2414</v>
      </c>
      <c r="D4852" s="89">
        <v>-406</v>
      </c>
      <c r="F4852" s="98">
        <f t="shared" si="75"/>
        <v>-0.406</v>
      </c>
      <c r="I4852" s="98">
        <v>-0.406</v>
      </c>
    </row>
    <row r="4853" spans="1:9" ht="12.75" hidden="1" outlineLevel="4">
      <c r="A4853" s="85" t="s">
        <v>4307</v>
      </c>
      <c r="B4853" s="88" t="s">
        <v>2578</v>
      </c>
      <c r="C4853" s="88" t="s">
        <v>2579</v>
      </c>
      <c r="D4853" s="89">
        <v>159</v>
      </c>
      <c r="F4853" s="98">
        <f t="shared" si="75"/>
        <v>0.159</v>
      </c>
      <c r="I4853" s="98">
        <v>0.159</v>
      </c>
    </row>
    <row r="4854" spans="1:9" ht="12.75" hidden="1" outlineLevel="4">
      <c r="A4854" s="85" t="s">
        <v>4308</v>
      </c>
      <c r="B4854" s="88" t="s">
        <v>2690</v>
      </c>
      <c r="C4854" s="88" t="s">
        <v>2691</v>
      </c>
      <c r="D4854" s="89">
        <v>443</v>
      </c>
      <c r="F4854" s="98">
        <f t="shared" si="75"/>
        <v>0.443</v>
      </c>
      <c r="I4854" s="98">
        <v>0.443</v>
      </c>
    </row>
    <row r="4855" spans="1:9" ht="12.75" hidden="1" outlineLevel="4">
      <c r="A4855" s="85" t="s">
        <v>4309</v>
      </c>
      <c r="B4855" s="88" t="s">
        <v>2534</v>
      </c>
      <c r="C4855" s="88" t="s">
        <v>2535</v>
      </c>
      <c r="D4855" s="89">
        <v>4224</v>
      </c>
      <c r="F4855" s="98">
        <f t="shared" si="75"/>
        <v>4.224</v>
      </c>
      <c r="I4855" s="98">
        <v>4.224</v>
      </c>
    </row>
    <row r="4856" spans="1:9" ht="12.75" hidden="1" outlineLevel="4">
      <c r="A4856" s="85" t="s">
        <v>4310</v>
      </c>
      <c r="B4856" s="88" t="s">
        <v>2504</v>
      </c>
      <c r="C4856" s="88" t="s">
        <v>2505</v>
      </c>
      <c r="D4856" s="89">
        <v>107</v>
      </c>
      <c r="F4856" s="98">
        <f t="shared" si="75"/>
        <v>0.107</v>
      </c>
      <c r="I4856" s="98">
        <v>0.107</v>
      </c>
    </row>
    <row r="4857" spans="1:9" ht="12.75" hidden="1" outlineLevel="4">
      <c r="A4857" s="85" t="s">
        <v>4311</v>
      </c>
      <c r="B4857" s="88" t="s">
        <v>2431</v>
      </c>
      <c r="C4857" s="88" t="s">
        <v>2432</v>
      </c>
      <c r="D4857" s="89">
        <v>1427</v>
      </c>
      <c r="F4857" s="98">
        <f t="shared" si="75"/>
        <v>1.427</v>
      </c>
      <c r="I4857" s="98">
        <v>1.427</v>
      </c>
    </row>
    <row r="4858" spans="1:9" ht="12.75" hidden="1" outlineLevel="4">
      <c r="A4858" s="85" t="s">
        <v>4312</v>
      </c>
      <c r="B4858" s="88" t="s">
        <v>2507</v>
      </c>
      <c r="C4858" s="88" t="s">
        <v>2508</v>
      </c>
      <c r="D4858" s="89">
        <v>189</v>
      </c>
      <c r="F4858" s="98">
        <f t="shared" si="75"/>
        <v>0.189</v>
      </c>
      <c r="I4858" s="98">
        <v>0.189</v>
      </c>
    </row>
    <row r="4859" spans="1:9" ht="12.75" hidden="1" outlineLevel="4">
      <c r="A4859" s="85" t="s">
        <v>4313</v>
      </c>
      <c r="B4859" s="88" t="s">
        <v>2513</v>
      </c>
      <c r="C4859" s="88" t="s">
        <v>2514</v>
      </c>
      <c r="D4859" s="89">
        <v>785</v>
      </c>
      <c r="F4859" s="98">
        <f t="shared" si="75"/>
        <v>0.785</v>
      </c>
      <c r="I4859" s="98">
        <v>0.785</v>
      </c>
    </row>
    <row r="4860" spans="1:9" ht="12.75" hidden="1" outlineLevel="4">
      <c r="A4860" s="85" t="s">
        <v>4314</v>
      </c>
      <c r="B4860" s="88" t="s">
        <v>2516</v>
      </c>
      <c r="C4860" s="88" t="s">
        <v>2517</v>
      </c>
      <c r="D4860" s="89">
        <v>154</v>
      </c>
      <c r="F4860" s="98">
        <f t="shared" si="75"/>
        <v>0.154</v>
      </c>
      <c r="I4860" s="98">
        <v>0.154</v>
      </c>
    </row>
    <row r="4861" spans="1:9" ht="12.75" hidden="1" outlineLevel="4">
      <c r="A4861" s="85" t="s">
        <v>4315</v>
      </c>
      <c r="B4861" s="88" t="s">
        <v>2519</v>
      </c>
      <c r="C4861" s="88" t="s">
        <v>2520</v>
      </c>
      <c r="D4861" s="89">
        <v>4667</v>
      </c>
      <c r="F4861" s="98">
        <f t="shared" si="75"/>
        <v>4.667</v>
      </c>
      <c r="I4861" s="98">
        <v>4.667</v>
      </c>
    </row>
    <row r="4862" spans="1:9" ht="12.75" hidden="1" outlineLevel="4">
      <c r="A4862" s="85" t="s">
        <v>4316</v>
      </c>
      <c r="B4862" s="88" t="s">
        <v>2525</v>
      </c>
      <c r="C4862" s="88" t="s">
        <v>2526</v>
      </c>
      <c r="D4862" s="89">
        <v>1467</v>
      </c>
      <c r="F4862" s="98">
        <f t="shared" si="75"/>
        <v>1.467</v>
      </c>
      <c r="I4862" s="98">
        <v>1.467</v>
      </c>
    </row>
    <row r="4863" spans="1:9" ht="12.75" hidden="1" outlineLevel="4">
      <c r="A4863" s="85" t="s">
        <v>4317</v>
      </c>
      <c r="B4863" s="88" t="s">
        <v>4696</v>
      </c>
      <c r="C4863" s="88" t="s">
        <v>4697</v>
      </c>
      <c r="D4863" s="89">
        <v>2444</v>
      </c>
      <c r="F4863" s="98">
        <f t="shared" si="75"/>
        <v>2.444</v>
      </c>
      <c r="I4863" s="98">
        <v>2.444</v>
      </c>
    </row>
    <row r="4864" spans="1:9" ht="12.75" hidden="1" outlineLevel="4">
      <c r="A4864" s="85" t="s">
        <v>4318</v>
      </c>
      <c r="B4864" s="88" t="s">
        <v>4699</v>
      </c>
      <c r="C4864" s="88" t="s">
        <v>4700</v>
      </c>
      <c r="D4864" s="89">
        <v>127</v>
      </c>
      <c r="F4864" s="98">
        <f t="shared" si="75"/>
        <v>0.127</v>
      </c>
      <c r="I4864" s="98">
        <v>0.127</v>
      </c>
    </row>
    <row r="4865" spans="1:9" ht="12.75" hidden="1" outlineLevel="4">
      <c r="A4865" s="85" t="s">
        <v>4319</v>
      </c>
      <c r="B4865" s="88" t="s">
        <v>4702</v>
      </c>
      <c r="C4865" s="88" t="s">
        <v>4703</v>
      </c>
      <c r="D4865" s="89">
        <v>437</v>
      </c>
      <c r="F4865" s="98">
        <f t="shared" si="75"/>
        <v>0.437</v>
      </c>
      <c r="I4865" s="98">
        <v>0.437</v>
      </c>
    </row>
    <row r="4866" spans="1:9" ht="12.75" hidden="1" outlineLevel="4">
      <c r="A4866" s="85" t="s">
        <v>4320</v>
      </c>
      <c r="B4866" s="88" t="s">
        <v>2477</v>
      </c>
      <c r="C4866" s="88" t="s">
        <v>2478</v>
      </c>
      <c r="D4866" s="89">
        <v>-70354</v>
      </c>
      <c r="F4866" s="98">
        <f t="shared" si="75"/>
        <v>-70.354</v>
      </c>
      <c r="I4866" s="98">
        <v>-70.354</v>
      </c>
    </row>
    <row r="4867" spans="1:9" ht="12.75" hidden="1" outlineLevel="3" collapsed="1">
      <c r="A4867" s="85" t="s">
        <v>2398</v>
      </c>
      <c r="B4867" s="90" t="s">
        <v>4321</v>
      </c>
      <c r="C4867" s="90" t="s">
        <v>2201</v>
      </c>
      <c r="D4867" s="91">
        <v>-406</v>
      </c>
      <c r="F4867" s="98">
        <f t="shared" si="75"/>
        <v>-0.406</v>
      </c>
      <c r="I4867" s="98">
        <v>-0.406</v>
      </c>
    </row>
    <row r="4868" spans="1:9" ht="12.75" outlineLevel="2" collapsed="1">
      <c r="A4868" s="85" t="s">
        <v>2401</v>
      </c>
      <c r="B4868" s="90" t="s">
        <v>4322</v>
      </c>
      <c r="C4868" s="90" t="s">
        <v>2201</v>
      </c>
      <c r="D4868" s="91">
        <v>-406</v>
      </c>
      <c r="F4868" s="98">
        <f t="shared" si="75"/>
        <v>-0.406</v>
      </c>
      <c r="I4868" s="98">
        <v>-0.406</v>
      </c>
    </row>
    <row r="4869" spans="1:9" ht="12.75" hidden="1" outlineLevel="4">
      <c r="A4869" s="85" t="s">
        <v>4323</v>
      </c>
      <c r="B4869" s="88" t="s">
        <v>2404</v>
      </c>
      <c r="C4869" s="88" t="s">
        <v>2405</v>
      </c>
      <c r="D4869" s="89">
        <v>208</v>
      </c>
      <c r="F4869" s="98">
        <f t="shared" si="75"/>
        <v>0.208</v>
      </c>
      <c r="I4869" s="98">
        <v>0.208</v>
      </c>
    </row>
    <row r="4870" spans="1:9" ht="12.75" hidden="1" outlineLevel="4">
      <c r="A4870" s="85" t="s">
        <v>4324</v>
      </c>
      <c r="B4870" s="88" t="s">
        <v>5203</v>
      </c>
      <c r="C4870" s="88" t="s">
        <v>5204</v>
      </c>
      <c r="D4870" s="89">
        <v>44</v>
      </c>
      <c r="F4870" s="98">
        <f aca="true" t="shared" si="76" ref="F4870:F4933">D4870/1000</f>
        <v>0.044</v>
      </c>
      <c r="I4870" s="98">
        <v>0.044</v>
      </c>
    </row>
    <row r="4871" spans="1:9" ht="12.75" hidden="1" outlineLevel="4">
      <c r="A4871" s="85" t="s">
        <v>4325</v>
      </c>
      <c r="B4871" s="88" t="s">
        <v>2575</v>
      </c>
      <c r="C4871" s="88" t="s">
        <v>2576</v>
      </c>
      <c r="D4871" s="89">
        <v>119</v>
      </c>
      <c r="F4871" s="98">
        <f t="shared" si="76"/>
        <v>0.119</v>
      </c>
      <c r="I4871" s="98">
        <v>0.119</v>
      </c>
    </row>
    <row r="4872" spans="1:9" ht="12.75" hidden="1" outlineLevel="4">
      <c r="A4872" s="85" t="s">
        <v>4326</v>
      </c>
      <c r="B4872" s="88" t="s">
        <v>2422</v>
      </c>
      <c r="C4872" s="88" t="s">
        <v>2423</v>
      </c>
      <c r="D4872" s="89">
        <v>263</v>
      </c>
      <c r="F4872" s="98">
        <f t="shared" si="76"/>
        <v>0.263</v>
      </c>
      <c r="I4872" s="98">
        <v>0.263</v>
      </c>
    </row>
    <row r="4873" spans="1:9" ht="12.75" hidden="1" outlineLevel="4">
      <c r="A4873" s="85" t="s">
        <v>4327</v>
      </c>
      <c r="B4873" s="88" t="s">
        <v>6365</v>
      </c>
      <c r="C4873" s="88" t="s">
        <v>2630</v>
      </c>
      <c r="D4873" s="89">
        <v>7248</v>
      </c>
      <c r="F4873" s="98">
        <f t="shared" si="76"/>
        <v>7.248</v>
      </c>
      <c r="I4873" s="98">
        <v>7.248</v>
      </c>
    </row>
    <row r="4874" spans="1:9" ht="12.75" hidden="1" outlineLevel="4">
      <c r="A4874" s="85" t="s">
        <v>4328</v>
      </c>
      <c r="B4874" s="88" t="s">
        <v>2584</v>
      </c>
      <c r="C4874" s="88" t="s">
        <v>2585</v>
      </c>
      <c r="D4874" s="89">
        <v>121</v>
      </c>
      <c r="F4874" s="98">
        <f t="shared" si="76"/>
        <v>0.121</v>
      </c>
      <c r="I4874" s="98">
        <v>0.121</v>
      </c>
    </row>
    <row r="4875" spans="1:9" ht="12.75" hidden="1" outlineLevel="4">
      <c r="A4875" s="85" t="s">
        <v>4329</v>
      </c>
      <c r="B4875" s="88" t="s">
        <v>2522</v>
      </c>
      <c r="C4875" s="88" t="s">
        <v>2523</v>
      </c>
      <c r="D4875" s="89">
        <v>5</v>
      </c>
      <c r="F4875" s="98">
        <f t="shared" si="76"/>
        <v>0.005</v>
      </c>
      <c r="I4875" s="98">
        <v>0.005</v>
      </c>
    </row>
    <row r="4876" spans="1:9" ht="12.75" hidden="1" outlineLevel="4">
      <c r="A4876" s="85" t="s">
        <v>4330</v>
      </c>
      <c r="B4876" s="88" t="s">
        <v>3348</v>
      </c>
      <c r="C4876" s="88" t="s">
        <v>3349</v>
      </c>
      <c r="D4876" s="89">
        <v>1066</v>
      </c>
      <c r="F4876" s="98">
        <f t="shared" si="76"/>
        <v>1.066</v>
      </c>
      <c r="I4876" s="98">
        <v>1.066</v>
      </c>
    </row>
    <row r="4877" spans="1:9" ht="12.75" hidden="1" outlineLevel="4">
      <c r="A4877" s="85" t="s">
        <v>4331</v>
      </c>
      <c r="B4877" s="88" t="s">
        <v>2347</v>
      </c>
      <c r="C4877" s="88" t="s">
        <v>2597</v>
      </c>
      <c r="D4877" s="89">
        <v>-58991</v>
      </c>
      <c r="F4877" s="98">
        <f t="shared" si="76"/>
        <v>-58.991</v>
      </c>
      <c r="I4877" s="98">
        <v>-58.991</v>
      </c>
    </row>
    <row r="4878" spans="1:9" ht="12.75" hidden="1" outlineLevel="4">
      <c r="A4878" s="85" t="s">
        <v>4332</v>
      </c>
      <c r="B4878" s="88" t="s">
        <v>2483</v>
      </c>
      <c r="C4878" s="88" t="s">
        <v>2484</v>
      </c>
      <c r="D4878" s="89">
        <v>5885</v>
      </c>
      <c r="F4878" s="98">
        <f t="shared" si="76"/>
        <v>5.885</v>
      </c>
      <c r="I4878" s="98">
        <v>5.885</v>
      </c>
    </row>
    <row r="4879" spans="1:9" ht="12.75" hidden="1" outlineLevel="4">
      <c r="A4879" s="85" t="s">
        <v>4333</v>
      </c>
      <c r="B4879" s="88" t="s">
        <v>5089</v>
      </c>
      <c r="C4879" s="88" t="s">
        <v>5090</v>
      </c>
      <c r="D4879" s="89">
        <v>1585</v>
      </c>
      <c r="F4879" s="98">
        <f t="shared" si="76"/>
        <v>1.585</v>
      </c>
      <c r="I4879" s="98">
        <v>1.585</v>
      </c>
    </row>
    <row r="4880" spans="1:9" ht="12.75" hidden="1" outlineLevel="4">
      <c r="A4880" s="85" t="s">
        <v>4334</v>
      </c>
      <c r="B4880" s="88" t="s">
        <v>2486</v>
      </c>
      <c r="C4880" s="88" t="s">
        <v>2487</v>
      </c>
      <c r="D4880" s="89">
        <v>1233</v>
      </c>
      <c r="F4880" s="98">
        <f t="shared" si="76"/>
        <v>1.233</v>
      </c>
      <c r="I4880" s="98">
        <v>1.233</v>
      </c>
    </row>
    <row r="4881" spans="1:9" ht="12.75" hidden="1" outlineLevel="4">
      <c r="A4881" s="85" t="s">
        <v>4335</v>
      </c>
      <c r="B4881" s="88" t="s">
        <v>2410</v>
      </c>
      <c r="C4881" s="88" t="s">
        <v>2411</v>
      </c>
      <c r="D4881" s="89">
        <v>14</v>
      </c>
      <c r="F4881" s="98">
        <f t="shared" si="76"/>
        <v>0.014</v>
      </c>
      <c r="I4881" s="98">
        <v>0.014</v>
      </c>
    </row>
    <row r="4882" spans="1:9" ht="12.75" hidden="1" outlineLevel="4">
      <c r="A4882" s="85" t="s">
        <v>4336</v>
      </c>
      <c r="B4882" s="88" t="s">
        <v>2413</v>
      </c>
      <c r="C4882" s="88" t="s">
        <v>2414</v>
      </c>
      <c r="D4882" s="89">
        <v>-21</v>
      </c>
      <c r="F4882" s="98">
        <f t="shared" si="76"/>
        <v>-0.021</v>
      </c>
      <c r="I4882" s="98">
        <v>-0.021</v>
      </c>
    </row>
    <row r="4883" spans="1:9" ht="12.75" hidden="1" outlineLevel="4">
      <c r="A4883" s="85" t="s">
        <v>4337</v>
      </c>
      <c r="B4883" s="88" t="s">
        <v>4452</v>
      </c>
      <c r="C4883" s="88" t="s">
        <v>4453</v>
      </c>
      <c r="D4883" s="89">
        <v>64</v>
      </c>
      <c r="F4883" s="98">
        <f t="shared" si="76"/>
        <v>0.064</v>
      </c>
      <c r="I4883" s="98">
        <v>0.064</v>
      </c>
    </row>
    <row r="4884" spans="1:9" ht="12.75" hidden="1" outlineLevel="4">
      <c r="A4884" s="85" t="s">
        <v>4338</v>
      </c>
      <c r="B4884" s="88" t="s">
        <v>2342</v>
      </c>
      <c r="C4884" s="88" t="s">
        <v>2343</v>
      </c>
      <c r="D4884" s="89">
        <v>6190</v>
      </c>
      <c r="F4884" s="98">
        <f t="shared" si="76"/>
        <v>6.19</v>
      </c>
      <c r="I4884" s="98">
        <v>6.19</v>
      </c>
    </row>
    <row r="4885" spans="1:9" ht="12.75" hidden="1" outlineLevel="4">
      <c r="A4885" s="85" t="s">
        <v>4339</v>
      </c>
      <c r="B4885" s="88" t="s">
        <v>3815</v>
      </c>
      <c r="C4885" s="88" t="s">
        <v>3816</v>
      </c>
      <c r="D4885" s="89">
        <v>215</v>
      </c>
      <c r="F4885" s="98">
        <f t="shared" si="76"/>
        <v>0.215</v>
      </c>
      <c r="I4885" s="98">
        <v>0.215</v>
      </c>
    </row>
    <row r="4886" spans="1:9" ht="12.75" hidden="1" outlineLevel="4">
      <c r="A4886" s="85" t="s">
        <v>4340</v>
      </c>
      <c r="B4886" s="88" t="s">
        <v>2607</v>
      </c>
      <c r="C4886" s="88" t="s">
        <v>2608</v>
      </c>
      <c r="D4886" s="89">
        <v>1683</v>
      </c>
      <c r="F4886" s="98">
        <f t="shared" si="76"/>
        <v>1.683</v>
      </c>
      <c r="I4886" s="98">
        <v>1.683</v>
      </c>
    </row>
    <row r="4887" spans="1:9" ht="12.75" hidden="1" outlineLevel="4">
      <c r="A4887" s="85" t="s">
        <v>4341</v>
      </c>
      <c r="B4887" s="88" t="s">
        <v>2578</v>
      </c>
      <c r="C4887" s="88" t="s">
        <v>2579</v>
      </c>
      <c r="D4887" s="89">
        <v>433</v>
      </c>
      <c r="F4887" s="98">
        <f t="shared" si="76"/>
        <v>0.433</v>
      </c>
      <c r="I4887" s="98">
        <v>0.433</v>
      </c>
    </row>
    <row r="4888" spans="1:9" ht="12.75" hidden="1" outlineLevel="4">
      <c r="A4888" s="85" t="s">
        <v>4342</v>
      </c>
      <c r="B4888" s="88" t="s">
        <v>2534</v>
      </c>
      <c r="C4888" s="88" t="s">
        <v>2535</v>
      </c>
      <c r="D4888" s="89">
        <v>11743</v>
      </c>
      <c r="F4888" s="98">
        <f t="shared" si="76"/>
        <v>11.743</v>
      </c>
      <c r="I4888" s="98">
        <v>11.743</v>
      </c>
    </row>
    <row r="4889" spans="1:9" ht="12.75" hidden="1" outlineLevel="4">
      <c r="A4889" s="85" t="s">
        <v>4343</v>
      </c>
      <c r="B4889" s="88" t="s">
        <v>2428</v>
      </c>
      <c r="C4889" s="88" t="s">
        <v>2429</v>
      </c>
      <c r="D4889" s="89">
        <v>561</v>
      </c>
      <c r="F4889" s="98">
        <f t="shared" si="76"/>
        <v>0.561</v>
      </c>
      <c r="I4889" s="98">
        <v>0.561</v>
      </c>
    </row>
    <row r="4890" spans="1:9" ht="12.75" hidden="1" outlineLevel="4">
      <c r="A4890" s="85" t="s">
        <v>4344</v>
      </c>
      <c r="B4890" s="88" t="s">
        <v>2443</v>
      </c>
      <c r="C4890" s="88" t="s">
        <v>4691</v>
      </c>
      <c r="D4890" s="89">
        <v>6544</v>
      </c>
      <c r="F4890" s="98">
        <f t="shared" si="76"/>
        <v>6.544</v>
      </c>
      <c r="I4890" s="98">
        <v>6.544</v>
      </c>
    </row>
    <row r="4891" spans="1:9" ht="12.75" hidden="1" outlineLevel="4">
      <c r="A4891" s="85" t="s">
        <v>4345</v>
      </c>
      <c r="B4891" s="88" t="s">
        <v>4693</v>
      </c>
      <c r="C4891" s="88" t="s">
        <v>4694</v>
      </c>
      <c r="D4891" s="89">
        <v>1544</v>
      </c>
      <c r="F4891" s="98">
        <f t="shared" si="76"/>
        <v>1.544</v>
      </c>
      <c r="I4891" s="98">
        <v>1.544</v>
      </c>
    </row>
    <row r="4892" spans="1:9" ht="12.75" hidden="1" outlineLevel="3" collapsed="1">
      <c r="A4892" s="85" t="s">
        <v>2398</v>
      </c>
      <c r="B4892" s="90" t="s">
        <v>4346</v>
      </c>
      <c r="C4892" s="90" t="s">
        <v>4347</v>
      </c>
      <c r="D4892" s="91">
        <v>-12244</v>
      </c>
      <c r="F4892" s="98">
        <f t="shared" si="76"/>
        <v>-12.244</v>
      </c>
      <c r="I4892" s="98">
        <v>-12.244</v>
      </c>
    </row>
    <row r="4893" spans="1:9" ht="12.75" hidden="1" outlineLevel="4">
      <c r="A4893" s="85" t="s">
        <v>4348</v>
      </c>
      <c r="B4893" s="88" t="s">
        <v>2404</v>
      </c>
      <c r="C4893" s="88" t="s">
        <v>2405</v>
      </c>
      <c r="D4893" s="89">
        <v>66517</v>
      </c>
      <c r="F4893" s="98">
        <f t="shared" si="76"/>
        <v>66.517</v>
      </c>
      <c r="I4893" s="98">
        <v>66.517</v>
      </c>
    </row>
    <row r="4894" spans="1:9" ht="12.75" hidden="1" outlineLevel="4">
      <c r="A4894" s="85" t="s">
        <v>4349</v>
      </c>
      <c r="B4894" s="88" t="s">
        <v>2489</v>
      </c>
      <c r="C4894" s="88" t="s">
        <v>2490</v>
      </c>
      <c r="D4894" s="89">
        <v>1588</v>
      </c>
      <c r="F4894" s="98">
        <f t="shared" si="76"/>
        <v>1.588</v>
      </c>
      <c r="I4894" s="98">
        <v>1.588</v>
      </c>
    </row>
    <row r="4895" spans="1:9" ht="12.75" hidden="1" outlineLevel="4">
      <c r="A4895" s="85" t="s">
        <v>4350</v>
      </c>
      <c r="B4895" s="88" t="s">
        <v>2419</v>
      </c>
      <c r="C4895" s="88" t="s">
        <v>2420</v>
      </c>
      <c r="D4895" s="89">
        <v>1650</v>
      </c>
      <c r="F4895" s="98">
        <f t="shared" si="76"/>
        <v>1.65</v>
      </c>
      <c r="I4895" s="98">
        <v>1.65</v>
      </c>
    </row>
    <row r="4896" spans="1:9" ht="12.75" hidden="1" outlineLevel="4">
      <c r="A4896" s="85" t="s">
        <v>4351</v>
      </c>
      <c r="B4896" s="88" t="s">
        <v>2422</v>
      </c>
      <c r="C4896" s="88" t="s">
        <v>2423</v>
      </c>
      <c r="D4896" s="89">
        <v>2200</v>
      </c>
      <c r="F4896" s="98">
        <f t="shared" si="76"/>
        <v>2.2</v>
      </c>
      <c r="I4896" s="98">
        <v>2.2</v>
      </c>
    </row>
    <row r="4897" spans="1:9" ht="12.75" hidden="1" outlineLevel="4">
      <c r="A4897" s="85" t="s">
        <v>4352</v>
      </c>
      <c r="B4897" s="88" t="s">
        <v>2501</v>
      </c>
      <c r="C4897" s="88" t="s">
        <v>2502</v>
      </c>
      <c r="D4897" s="89">
        <v>1100</v>
      </c>
      <c r="F4897" s="98">
        <f t="shared" si="76"/>
        <v>1.1</v>
      </c>
      <c r="I4897" s="98">
        <v>1.1</v>
      </c>
    </row>
    <row r="4898" spans="1:9" ht="12.75" hidden="1" outlineLevel="4">
      <c r="A4898" s="85" t="s">
        <v>4353</v>
      </c>
      <c r="B4898" s="88" t="s">
        <v>2756</v>
      </c>
      <c r="C4898" s="88" t="s">
        <v>2757</v>
      </c>
      <c r="D4898" s="89">
        <v>550</v>
      </c>
      <c r="F4898" s="98">
        <f t="shared" si="76"/>
        <v>0.55</v>
      </c>
      <c r="I4898" s="98">
        <v>0.55</v>
      </c>
    </row>
    <row r="4899" spans="1:9" ht="12.75" hidden="1" outlineLevel="4">
      <c r="A4899" s="85" t="s">
        <v>4354</v>
      </c>
      <c r="B4899" s="88" t="s">
        <v>2779</v>
      </c>
      <c r="C4899" s="88" t="s">
        <v>2780</v>
      </c>
      <c r="D4899" s="89">
        <v>2750</v>
      </c>
      <c r="F4899" s="98">
        <f t="shared" si="76"/>
        <v>2.75</v>
      </c>
      <c r="I4899" s="98">
        <v>2.75</v>
      </c>
    </row>
    <row r="4900" spans="1:9" ht="12.75" hidden="1" outlineLevel="4">
      <c r="A4900" s="85" t="s">
        <v>4355</v>
      </c>
      <c r="B4900" s="88" t="s">
        <v>2759</v>
      </c>
      <c r="C4900" s="88" t="s">
        <v>2760</v>
      </c>
      <c r="D4900" s="89">
        <v>13383</v>
      </c>
      <c r="F4900" s="98">
        <f t="shared" si="76"/>
        <v>13.383</v>
      </c>
      <c r="I4900" s="98">
        <v>13.383</v>
      </c>
    </row>
    <row r="4901" spans="1:9" ht="12.75" hidden="1" outlineLevel="4">
      <c r="A4901" s="85" t="s">
        <v>4356</v>
      </c>
      <c r="B4901" s="88" t="s">
        <v>2510</v>
      </c>
      <c r="C4901" s="88" t="s">
        <v>2511</v>
      </c>
      <c r="D4901" s="89">
        <v>3606</v>
      </c>
      <c r="F4901" s="98">
        <f t="shared" si="76"/>
        <v>3.606</v>
      </c>
      <c r="I4901" s="98">
        <v>3.606</v>
      </c>
    </row>
    <row r="4902" spans="1:9" ht="12.75" hidden="1" outlineLevel="4">
      <c r="A4902" s="85" t="s">
        <v>4357</v>
      </c>
      <c r="B4902" s="88" t="s">
        <v>2434</v>
      </c>
      <c r="C4902" s="88" t="s">
        <v>2435</v>
      </c>
      <c r="D4902" s="89">
        <v>4060</v>
      </c>
      <c r="F4902" s="98">
        <f t="shared" si="76"/>
        <v>4.06</v>
      </c>
      <c r="I4902" s="98">
        <v>4.06</v>
      </c>
    </row>
    <row r="4903" spans="1:9" ht="12.75" hidden="1" outlineLevel="4">
      <c r="A4903" s="85" t="s">
        <v>4358</v>
      </c>
      <c r="B4903" s="88" t="s">
        <v>2437</v>
      </c>
      <c r="C4903" s="88" t="s">
        <v>2438</v>
      </c>
      <c r="D4903" s="89">
        <v>3546</v>
      </c>
      <c r="F4903" s="98">
        <f t="shared" si="76"/>
        <v>3.546</v>
      </c>
      <c r="I4903" s="98">
        <v>3.546</v>
      </c>
    </row>
    <row r="4904" spans="1:9" ht="12.75" hidden="1" outlineLevel="4">
      <c r="A4904" s="85" t="s">
        <v>4359</v>
      </c>
      <c r="B4904" s="88" t="s">
        <v>2443</v>
      </c>
      <c r="C4904" s="88" t="s">
        <v>4691</v>
      </c>
      <c r="D4904" s="89">
        <v>7260</v>
      </c>
      <c r="F4904" s="98">
        <f t="shared" si="76"/>
        <v>7.26</v>
      </c>
      <c r="I4904" s="98">
        <v>7.26</v>
      </c>
    </row>
    <row r="4905" spans="1:9" ht="12.75" hidden="1" outlineLevel="4">
      <c r="A4905" s="85" t="s">
        <v>4360</v>
      </c>
      <c r="B4905" s="88" t="s">
        <v>4693</v>
      </c>
      <c r="C4905" s="88" t="s">
        <v>4694</v>
      </c>
      <c r="D4905" s="89">
        <v>10687</v>
      </c>
      <c r="F4905" s="98">
        <f t="shared" si="76"/>
        <v>10.687</v>
      </c>
      <c r="I4905" s="98">
        <v>10.687</v>
      </c>
    </row>
    <row r="4906" spans="1:9" ht="12.75" hidden="1" outlineLevel="4">
      <c r="A4906" s="85" t="s">
        <v>4361</v>
      </c>
      <c r="B4906" s="88" t="s">
        <v>2562</v>
      </c>
      <c r="C4906" s="88" t="s">
        <v>2563</v>
      </c>
      <c r="D4906" s="89">
        <v>6387</v>
      </c>
      <c r="F4906" s="98">
        <f t="shared" si="76"/>
        <v>6.387</v>
      </c>
      <c r="I4906" s="98">
        <v>6.387</v>
      </c>
    </row>
    <row r="4907" spans="1:9" ht="12.75" hidden="1" outlineLevel="4">
      <c r="A4907" s="85" t="s">
        <v>4362</v>
      </c>
      <c r="B4907" s="88" t="s">
        <v>2480</v>
      </c>
      <c r="C4907" s="88" t="s">
        <v>2481</v>
      </c>
      <c r="D4907" s="89">
        <v>-186232</v>
      </c>
      <c r="F4907" s="98">
        <f t="shared" si="76"/>
        <v>-186.232</v>
      </c>
      <c r="I4907" s="98">
        <v>-186.232</v>
      </c>
    </row>
    <row r="4908" spans="1:9" ht="12.75" hidden="1" outlineLevel="4">
      <c r="A4908" s="85" t="s">
        <v>4363</v>
      </c>
      <c r="B4908" s="88" t="s">
        <v>2483</v>
      </c>
      <c r="C4908" s="88" t="s">
        <v>2484</v>
      </c>
      <c r="D4908" s="89">
        <v>659760</v>
      </c>
      <c r="F4908" s="98">
        <f t="shared" si="76"/>
        <v>659.76</v>
      </c>
      <c r="I4908" s="98">
        <v>659.76</v>
      </c>
    </row>
    <row r="4909" spans="1:9" ht="12.75" hidden="1" outlineLevel="4">
      <c r="A4909" s="85" t="s">
        <v>4364</v>
      </c>
      <c r="B4909" s="88" t="s">
        <v>2486</v>
      </c>
      <c r="C4909" s="88" t="s">
        <v>2487</v>
      </c>
      <c r="D4909" s="89">
        <v>125011</v>
      </c>
      <c r="F4909" s="98">
        <f t="shared" si="76"/>
        <v>125.011</v>
      </c>
      <c r="I4909" s="98">
        <v>125.011</v>
      </c>
    </row>
    <row r="4910" spans="1:9" ht="12.75" hidden="1" outlineLevel="4">
      <c r="A4910" s="85" t="s">
        <v>4365</v>
      </c>
      <c r="B4910" s="88" t="s">
        <v>2407</v>
      </c>
      <c r="C4910" s="88" t="s">
        <v>2408</v>
      </c>
      <c r="D4910" s="89">
        <v>-696</v>
      </c>
      <c r="F4910" s="98">
        <f t="shared" si="76"/>
        <v>-0.696</v>
      </c>
      <c r="I4910" s="98">
        <v>-0.696</v>
      </c>
    </row>
    <row r="4911" spans="1:9" ht="12.75" hidden="1" outlineLevel="4">
      <c r="A4911" s="85" t="s">
        <v>4366</v>
      </c>
      <c r="B4911" s="88" t="s">
        <v>2410</v>
      </c>
      <c r="C4911" s="88" t="s">
        <v>2411</v>
      </c>
      <c r="D4911" s="89">
        <v>1226</v>
      </c>
      <c r="F4911" s="98">
        <f t="shared" si="76"/>
        <v>1.226</v>
      </c>
      <c r="I4911" s="98">
        <v>1.226</v>
      </c>
    </row>
    <row r="4912" spans="1:9" ht="12.75" hidden="1" outlineLevel="4">
      <c r="A4912" s="85" t="s">
        <v>4367</v>
      </c>
      <c r="B4912" s="88" t="s">
        <v>2413</v>
      </c>
      <c r="C4912" s="88" t="s">
        <v>2414</v>
      </c>
      <c r="D4912" s="89">
        <v>-2175</v>
      </c>
      <c r="F4912" s="98">
        <f t="shared" si="76"/>
        <v>-2.175</v>
      </c>
      <c r="I4912" s="98">
        <v>-2.175</v>
      </c>
    </row>
    <row r="4913" spans="1:9" ht="12.75" hidden="1" outlineLevel="4">
      <c r="A4913" s="85" t="s">
        <v>4368</v>
      </c>
      <c r="B4913" s="88" t="s">
        <v>2416</v>
      </c>
      <c r="C4913" s="88" t="s">
        <v>2417</v>
      </c>
      <c r="D4913" s="89">
        <v>241</v>
      </c>
      <c r="F4913" s="98">
        <f t="shared" si="76"/>
        <v>0.241</v>
      </c>
      <c r="I4913" s="98">
        <v>0.241</v>
      </c>
    </row>
    <row r="4914" spans="1:9" ht="12.75" hidden="1" outlineLevel="4">
      <c r="A4914" s="85" t="s">
        <v>4369</v>
      </c>
      <c r="B4914" s="88" t="s">
        <v>2607</v>
      </c>
      <c r="C4914" s="88" t="s">
        <v>2608</v>
      </c>
      <c r="D4914" s="89">
        <v>1100</v>
      </c>
      <c r="F4914" s="98">
        <f t="shared" si="76"/>
        <v>1.1</v>
      </c>
      <c r="I4914" s="98">
        <v>1.1</v>
      </c>
    </row>
    <row r="4915" spans="1:9" ht="12.75" hidden="1" outlineLevel="4">
      <c r="A4915" s="85" t="s">
        <v>4370</v>
      </c>
      <c r="B4915" s="88" t="s">
        <v>2578</v>
      </c>
      <c r="C4915" s="88" t="s">
        <v>2579</v>
      </c>
      <c r="D4915" s="89">
        <v>3828</v>
      </c>
      <c r="F4915" s="98">
        <f t="shared" si="76"/>
        <v>3.828</v>
      </c>
      <c r="I4915" s="98">
        <v>3.828</v>
      </c>
    </row>
    <row r="4916" spans="1:9" ht="12.75" hidden="1" outlineLevel="4">
      <c r="A4916" s="85" t="s">
        <v>4371</v>
      </c>
      <c r="B4916" s="88" t="s">
        <v>2396</v>
      </c>
      <c r="C4916" s="88" t="s">
        <v>2397</v>
      </c>
      <c r="D4916" s="89">
        <v>2723</v>
      </c>
      <c r="F4916" s="98">
        <f t="shared" si="76"/>
        <v>2.723</v>
      </c>
      <c r="I4916" s="98">
        <v>2.723</v>
      </c>
    </row>
    <row r="4917" spans="1:9" ht="12.75" hidden="1" outlineLevel="4">
      <c r="A4917" s="85" t="s">
        <v>4372</v>
      </c>
      <c r="B4917" s="88" t="s">
        <v>2690</v>
      </c>
      <c r="C4917" s="88" t="s">
        <v>2691</v>
      </c>
      <c r="D4917" s="89">
        <v>1100</v>
      </c>
      <c r="F4917" s="98">
        <f t="shared" si="76"/>
        <v>1.1</v>
      </c>
      <c r="I4917" s="98">
        <v>1.1</v>
      </c>
    </row>
    <row r="4918" spans="1:9" ht="12.75" hidden="1" outlineLevel="4">
      <c r="A4918" s="85" t="s">
        <v>4373</v>
      </c>
      <c r="B4918" s="88" t="s">
        <v>2534</v>
      </c>
      <c r="C4918" s="88" t="s">
        <v>2535</v>
      </c>
      <c r="D4918" s="89">
        <v>1100</v>
      </c>
      <c r="F4918" s="98">
        <f t="shared" si="76"/>
        <v>1.1</v>
      </c>
      <c r="I4918" s="98">
        <v>1.1</v>
      </c>
    </row>
    <row r="4919" spans="1:9" ht="12.75" hidden="1" outlineLevel="4">
      <c r="A4919" s="85" t="s">
        <v>4374</v>
      </c>
      <c r="B4919" s="88" t="s">
        <v>2504</v>
      </c>
      <c r="C4919" s="88" t="s">
        <v>2505</v>
      </c>
      <c r="D4919" s="89">
        <v>1100</v>
      </c>
      <c r="F4919" s="98">
        <f t="shared" si="76"/>
        <v>1.1</v>
      </c>
      <c r="I4919" s="98">
        <v>1.1</v>
      </c>
    </row>
    <row r="4920" spans="1:9" ht="12.75" hidden="1" outlineLevel="4">
      <c r="A4920" s="85" t="s">
        <v>4375</v>
      </c>
      <c r="B4920" s="88" t="s">
        <v>2431</v>
      </c>
      <c r="C4920" s="88" t="s">
        <v>2432</v>
      </c>
      <c r="D4920" s="89">
        <v>3059</v>
      </c>
      <c r="F4920" s="98">
        <f t="shared" si="76"/>
        <v>3.059</v>
      </c>
      <c r="I4920" s="98">
        <v>3.059</v>
      </c>
    </row>
    <row r="4921" spans="1:9" ht="12.75" hidden="1" outlineLevel="4">
      <c r="A4921" s="85" t="s">
        <v>4376</v>
      </c>
      <c r="B4921" s="88" t="s">
        <v>2507</v>
      </c>
      <c r="C4921" s="88" t="s">
        <v>2508</v>
      </c>
      <c r="D4921" s="89">
        <v>1890</v>
      </c>
      <c r="F4921" s="98">
        <f t="shared" si="76"/>
        <v>1.89</v>
      </c>
      <c r="I4921" s="98">
        <v>1.89</v>
      </c>
    </row>
    <row r="4922" spans="1:9" ht="12.75" hidden="1" outlineLevel="4">
      <c r="A4922" s="85" t="s">
        <v>4377</v>
      </c>
      <c r="B4922" s="88" t="s">
        <v>2513</v>
      </c>
      <c r="C4922" s="88" t="s">
        <v>2514</v>
      </c>
      <c r="D4922" s="89">
        <v>7437</v>
      </c>
      <c r="F4922" s="98">
        <f t="shared" si="76"/>
        <v>7.437</v>
      </c>
      <c r="I4922" s="98">
        <v>7.437</v>
      </c>
    </row>
    <row r="4923" spans="1:9" ht="12.75" hidden="1" outlineLevel="4">
      <c r="A4923" s="85" t="s">
        <v>4378</v>
      </c>
      <c r="B4923" s="88" t="s">
        <v>2516</v>
      </c>
      <c r="C4923" s="88" t="s">
        <v>2517</v>
      </c>
      <c r="D4923" s="89">
        <v>1541</v>
      </c>
      <c r="F4923" s="98">
        <f t="shared" si="76"/>
        <v>1.541</v>
      </c>
      <c r="I4923" s="98">
        <v>1.541</v>
      </c>
    </row>
    <row r="4924" spans="1:9" ht="12.75" hidden="1" outlineLevel="4">
      <c r="A4924" s="85" t="s">
        <v>4379</v>
      </c>
      <c r="B4924" s="88" t="s">
        <v>2440</v>
      </c>
      <c r="C4924" s="88" t="s">
        <v>2441</v>
      </c>
      <c r="D4924" s="89">
        <v>5970</v>
      </c>
      <c r="F4924" s="98">
        <f t="shared" si="76"/>
        <v>5.97</v>
      </c>
      <c r="I4924" s="98">
        <v>5.97</v>
      </c>
    </row>
    <row r="4925" spans="1:9" ht="12.75" hidden="1" outlineLevel="4">
      <c r="A4925" s="85" t="s">
        <v>4380</v>
      </c>
      <c r="B4925" s="88" t="s">
        <v>2765</v>
      </c>
      <c r="C4925" s="88" t="s">
        <v>2766</v>
      </c>
      <c r="D4925" s="89">
        <v>5548</v>
      </c>
      <c r="F4925" s="98">
        <f t="shared" si="76"/>
        <v>5.548</v>
      </c>
      <c r="I4925" s="98">
        <v>5.548</v>
      </c>
    </row>
    <row r="4926" spans="1:9" ht="12.75" hidden="1" outlineLevel="4">
      <c r="A4926" s="85" t="s">
        <v>4381</v>
      </c>
      <c r="B4926" s="88" t="s">
        <v>2519</v>
      </c>
      <c r="C4926" s="88" t="s">
        <v>2520</v>
      </c>
      <c r="D4926" s="89">
        <v>46674</v>
      </c>
      <c r="F4926" s="98">
        <f t="shared" si="76"/>
        <v>46.674</v>
      </c>
      <c r="I4926" s="98">
        <v>46.674</v>
      </c>
    </row>
    <row r="4927" spans="1:9" ht="12.75" hidden="1" outlineLevel="4">
      <c r="A4927" s="85" t="s">
        <v>4382</v>
      </c>
      <c r="B4927" s="88" t="s">
        <v>2522</v>
      </c>
      <c r="C4927" s="88" t="s">
        <v>2523</v>
      </c>
      <c r="D4927" s="89">
        <v>142</v>
      </c>
      <c r="F4927" s="98">
        <f t="shared" si="76"/>
        <v>0.142</v>
      </c>
      <c r="I4927" s="98">
        <v>0.142</v>
      </c>
    </row>
    <row r="4928" spans="1:9" ht="12.75" hidden="1" outlineLevel="4">
      <c r="A4928" s="85" t="s">
        <v>4383</v>
      </c>
      <c r="B4928" s="88" t="s">
        <v>2525</v>
      </c>
      <c r="C4928" s="88" t="s">
        <v>2526</v>
      </c>
      <c r="D4928" s="89">
        <v>11300</v>
      </c>
      <c r="F4928" s="98">
        <f t="shared" si="76"/>
        <v>11.3</v>
      </c>
      <c r="I4928" s="98">
        <v>11.3</v>
      </c>
    </row>
    <row r="4929" spans="1:9" ht="12.75" hidden="1" outlineLevel="4">
      <c r="A4929" s="85" t="s">
        <v>4384</v>
      </c>
      <c r="B4929" s="88" t="s">
        <v>4696</v>
      </c>
      <c r="C4929" s="88" t="s">
        <v>4697</v>
      </c>
      <c r="D4929" s="89">
        <v>23165</v>
      </c>
      <c r="F4929" s="98">
        <f t="shared" si="76"/>
        <v>23.165</v>
      </c>
      <c r="I4929" s="98">
        <v>23.165</v>
      </c>
    </row>
    <row r="4930" spans="1:9" ht="12.75" hidden="1" outlineLevel="4">
      <c r="A4930" s="85" t="s">
        <v>4385</v>
      </c>
      <c r="B4930" s="88" t="s">
        <v>4699</v>
      </c>
      <c r="C4930" s="88" t="s">
        <v>4700</v>
      </c>
      <c r="D4930" s="89">
        <v>1268</v>
      </c>
      <c r="F4930" s="98">
        <f t="shared" si="76"/>
        <v>1.268</v>
      </c>
      <c r="I4930" s="98">
        <v>1.268</v>
      </c>
    </row>
    <row r="4931" spans="1:9" ht="12.75" hidden="1" outlineLevel="4">
      <c r="A4931" s="85" t="s">
        <v>4386</v>
      </c>
      <c r="B4931" s="88" t="s">
        <v>4702</v>
      </c>
      <c r="C4931" s="88" t="s">
        <v>4703</v>
      </c>
      <c r="D4931" s="89">
        <v>1842</v>
      </c>
      <c r="F4931" s="98">
        <f t="shared" si="76"/>
        <v>1.842</v>
      </c>
      <c r="I4931" s="98">
        <v>1.842</v>
      </c>
    </row>
    <row r="4932" spans="1:9" ht="12.75" hidden="1" outlineLevel="4">
      <c r="A4932" s="85" t="s">
        <v>4387</v>
      </c>
      <c r="B4932" s="88" t="s">
        <v>2477</v>
      </c>
      <c r="C4932" s="88" t="s">
        <v>2478</v>
      </c>
      <c r="D4932" s="89">
        <v>-844657</v>
      </c>
      <c r="F4932" s="98">
        <f t="shared" si="76"/>
        <v>-844.657</v>
      </c>
      <c r="I4932" s="98">
        <v>-844.657</v>
      </c>
    </row>
    <row r="4933" spans="1:9" ht="12.75" hidden="1" outlineLevel="3" collapsed="1">
      <c r="A4933" s="85" t="s">
        <v>2398</v>
      </c>
      <c r="B4933" s="90" t="s">
        <v>4388</v>
      </c>
      <c r="C4933" s="90" t="s">
        <v>4389</v>
      </c>
      <c r="D4933" s="91">
        <v>-1451</v>
      </c>
      <c r="F4933" s="98">
        <f t="shared" si="76"/>
        <v>-1.451</v>
      </c>
      <c r="I4933" s="98">
        <v>-1.451</v>
      </c>
    </row>
    <row r="4934" spans="1:9" ht="12.75" hidden="1" outlineLevel="4">
      <c r="A4934" s="85" t="s">
        <v>4390</v>
      </c>
      <c r="B4934" s="88" t="s">
        <v>2489</v>
      </c>
      <c r="C4934" s="88" t="s">
        <v>2490</v>
      </c>
      <c r="D4934" s="89">
        <v>169</v>
      </c>
      <c r="F4934" s="98">
        <f aca="true" t="shared" si="77" ref="F4934:F4997">D4934/1000</f>
        <v>0.169</v>
      </c>
      <c r="I4934" s="98">
        <v>0.169</v>
      </c>
    </row>
    <row r="4935" spans="1:9" ht="12.75" hidden="1" outlineLevel="4">
      <c r="A4935" s="85" t="s">
        <v>4391</v>
      </c>
      <c r="B4935" s="88" t="s">
        <v>2419</v>
      </c>
      <c r="C4935" s="88" t="s">
        <v>2420</v>
      </c>
      <c r="D4935" s="89">
        <v>104</v>
      </c>
      <c r="F4935" s="98">
        <f t="shared" si="77"/>
        <v>0.104</v>
      </c>
      <c r="I4935" s="98">
        <v>0.104</v>
      </c>
    </row>
    <row r="4936" spans="1:9" ht="12.75" hidden="1" outlineLevel="4">
      <c r="A4936" s="85" t="s">
        <v>4392</v>
      </c>
      <c r="B4936" s="88" t="s">
        <v>2756</v>
      </c>
      <c r="C4936" s="88" t="s">
        <v>2757</v>
      </c>
      <c r="D4936" s="89">
        <v>88</v>
      </c>
      <c r="F4936" s="98">
        <f t="shared" si="77"/>
        <v>0.088</v>
      </c>
      <c r="I4936" s="98">
        <v>0.088</v>
      </c>
    </row>
    <row r="4937" spans="1:9" ht="12.75" hidden="1" outlineLevel="4">
      <c r="A4937" s="85" t="s">
        <v>4393</v>
      </c>
      <c r="B4937" s="88" t="s">
        <v>2779</v>
      </c>
      <c r="C4937" s="88" t="s">
        <v>2780</v>
      </c>
      <c r="D4937" s="89">
        <v>532</v>
      </c>
      <c r="F4937" s="98">
        <f t="shared" si="77"/>
        <v>0.532</v>
      </c>
      <c r="I4937" s="98">
        <v>0.532</v>
      </c>
    </row>
    <row r="4938" spans="1:9" ht="12.75" hidden="1" outlineLevel="4">
      <c r="A4938" s="85" t="s">
        <v>4394</v>
      </c>
      <c r="B4938" s="88" t="s">
        <v>2584</v>
      </c>
      <c r="C4938" s="88" t="s">
        <v>2585</v>
      </c>
      <c r="D4938" s="89">
        <v>127</v>
      </c>
      <c r="F4938" s="98">
        <f t="shared" si="77"/>
        <v>0.127</v>
      </c>
      <c r="I4938" s="98">
        <v>0.127</v>
      </c>
    </row>
    <row r="4939" spans="1:9" ht="12.75" hidden="1" outlineLevel="4">
      <c r="A4939" s="85" t="s">
        <v>4395</v>
      </c>
      <c r="B4939" s="88" t="s">
        <v>2510</v>
      </c>
      <c r="C4939" s="88" t="s">
        <v>2511</v>
      </c>
      <c r="D4939" s="89">
        <v>361</v>
      </c>
      <c r="F4939" s="98">
        <f t="shared" si="77"/>
        <v>0.361</v>
      </c>
      <c r="I4939" s="98">
        <v>0.361</v>
      </c>
    </row>
    <row r="4940" spans="1:9" ht="12.75" hidden="1" outlineLevel="4">
      <c r="A4940" s="85" t="s">
        <v>4396</v>
      </c>
      <c r="B4940" s="88" t="s">
        <v>2434</v>
      </c>
      <c r="C4940" s="88" t="s">
        <v>2435</v>
      </c>
      <c r="D4940" s="89">
        <v>406</v>
      </c>
      <c r="F4940" s="98">
        <f t="shared" si="77"/>
        <v>0.406</v>
      </c>
      <c r="I4940" s="98">
        <v>0.406</v>
      </c>
    </row>
    <row r="4941" spans="1:9" ht="12.75" hidden="1" outlineLevel="4">
      <c r="A4941" s="85" t="s">
        <v>4397</v>
      </c>
      <c r="B4941" s="88" t="s">
        <v>2437</v>
      </c>
      <c r="C4941" s="88" t="s">
        <v>2438</v>
      </c>
      <c r="D4941" s="89">
        <v>355</v>
      </c>
      <c r="F4941" s="98">
        <f t="shared" si="77"/>
        <v>0.355</v>
      </c>
      <c r="I4941" s="98">
        <v>0.355</v>
      </c>
    </row>
    <row r="4942" spans="1:9" ht="12.75" hidden="1" outlineLevel="4">
      <c r="A4942" s="85" t="s">
        <v>4398</v>
      </c>
      <c r="B4942" s="88" t="s">
        <v>2443</v>
      </c>
      <c r="C4942" s="88" t="s">
        <v>4691</v>
      </c>
      <c r="D4942" s="89">
        <v>726</v>
      </c>
      <c r="F4942" s="98">
        <f t="shared" si="77"/>
        <v>0.726</v>
      </c>
      <c r="I4942" s="98">
        <v>0.726</v>
      </c>
    </row>
    <row r="4943" spans="1:9" ht="12.75" hidden="1" outlineLevel="4">
      <c r="A4943" s="85" t="s">
        <v>4399</v>
      </c>
      <c r="B4943" s="88" t="s">
        <v>2522</v>
      </c>
      <c r="C4943" s="88" t="s">
        <v>2523</v>
      </c>
      <c r="D4943" s="89">
        <v>1019</v>
      </c>
      <c r="F4943" s="98">
        <f t="shared" si="77"/>
        <v>1.019</v>
      </c>
      <c r="I4943" s="98">
        <v>1.019</v>
      </c>
    </row>
    <row r="4944" spans="1:9" ht="12.75" hidden="1" outlineLevel="4">
      <c r="A4944" s="85" t="s">
        <v>4400</v>
      </c>
      <c r="B4944" s="88" t="s">
        <v>4696</v>
      </c>
      <c r="C4944" s="88" t="s">
        <v>4697</v>
      </c>
      <c r="D4944" s="89">
        <v>1513</v>
      </c>
      <c r="F4944" s="98">
        <f t="shared" si="77"/>
        <v>1.513</v>
      </c>
      <c r="I4944" s="98">
        <v>1.513</v>
      </c>
    </row>
    <row r="4945" spans="1:9" ht="12.75" hidden="1" outlineLevel="4">
      <c r="A4945" s="85" t="s">
        <v>4401</v>
      </c>
      <c r="B4945" s="88" t="s">
        <v>4699</v>
      </c>
      <c r="C4945" s="88" t="s">
        <v>4700</v>
      </c>
      <c r="D4945" s="89">
        <v>127</v>
      </c>
      <c r="F4945" s="98">
        <f t="shared" si="77"/>
        <v>0.127</v>
      </c>
      <c r="I4945" s="98">
        <v>0.127</v>
      </c>
    </row>
    <row r="4946" spans="1:9" ht="12.75" hidden="1" outlineLevel="4">
      <c r="A4946" s="85" t="s">
        <v>4402</v>
      </c>
      <c r="B4946" s="88" t="s">
        <v>2486</v>
      </c>
      <c r="C4946" s="88" t="s">
        <v>2487</v>
      </c>
      <c r="D4946" s="89">
        <v>49</v>
      </c>
      <c r="F4946" s="98">
        <f t="shared" si="77"/>
        <v>0.049</v>
      </c>
      <c r="I4946" s="98">
        <v>0.049</v>
      </c>
    </row>
    <row r="4947" spans="1:9" ht="12.75" hidden="1" outlineLevel="4">
      <c r="A4947" s="85" t="s">
        <v>4403</v>
      </c>
      <c r="B4947" s="88" t="s">
        <v>2407</v>
      </c>
      <c r="C4947" s="88" t="s">
        <v>2408</v>
      </c>
      <c r="D4947" s="89">
        <v>-44</v>
      </c>
      <c r="F4947" s="98">
        <f t="shared" si="77"/>
        <v>-0.044</v>
      </c>
      <c r="I4947" s="98">
        <v>-0.044</v>
      </c>
    </row>
    <row r="4948" spans="1:9" ht="12.75" hidden="1" outlineLevel="4">
      <c r="A4948" s="85" t="s">
        <v>4404</v>
      </c>
      <c r="B4948" s="88" t="s">
        <v>2410</v>
      </c>
      <c r="C4948" s="88" t="s">
        <v>2411</v>
      </c>
      <c r="D4948" s="89">
        <v>46</v>
      </c>
      <c r="F4948" s="98">
        <f t="shared" si="77"/>
        <v>0.046</v>
      </c>
      <c r="I4948" s="98">
        <v>0.046</v>
      </c>
    </row>
    <row r="4949" spans="1:9" ht="12.75" hidden="1" outlineLevel="4">
      <c r="A4949" s="85" t="s">
        <v>4405</v>
      </c>
      <c r="B4949" s="88" t="s">
        <v>2413</v>
      </c>
      <c r="C4949" s="88" t="s">
        <v>2414</v>
      </c>
      <c r="D4949" s="89">
        <v>-80</v>
      </c>
      <c r="F4949" s="98">
        <f t="shared" si="77"/>
        <v>-0.08</v>
      </c>
      <c r="I4949" s="98">
        <v>-0.08</v>
      </c>
    </row>
    <row r="4950" spans="1:9" ht="12.75" hidden="1" outlineLevel="4">
      <c r="A4950" s="85" t="s">
        <v>4406</v>
      </c>
      <c r="B4950" s="88" t="s">
        <v>4203</v>
      </c>
      <c r="C4950" s="88" t="s">
        <v>4204</v>
      </c>
      <c r="D4950" s="89">
        <v>436</v>
      </c>
      <c r="F4950" s="98">
        <f t="shared" si="77"/>
        <v>0.436</v>
      </c>
      <c r="I4950" s="98">
        <v>0.436</v>
      </c>
    </row>
    <row r="4951" spans="1:9" ht="12.75" hidden="1" outlineLevel="4">
      <c r="A4951" s="85" t="s">
        <v>4407</v>
      </c>
      <c r="B4951" s="88" t="s">
        <v>2416</v>
      </c>
      <c r="C4951" s="88" t="s">
        <v>2417</v>
      </c>
      <c r="D4951" s="89">
        <v>169</v>
      </c>
      <c r="F4951" s="98">
        <f t="shared" si="77"/>
        <v>0.169</v>
      </c>
      <c r="I4951" s="98">
        <v>0.169</v>
      </c>
    </row>
    <row r="4952" spans="1:9" ht="12.75" hidden="1" outlineLevel="4">
      <c r="A4952" s="85" t="s">
        <v>4408</v>
      </c>
      <c r="B4952" s="88" t="s">
        <v>2578</v>
      </c>
      <c r="C4952" s="88" t="s">
        <v>2579</v>
      </c>
      <c r="D4952" s="89">
        <v>319</v>
      </c>
      <c r="F4952" s="98">
        <f t="shared" si="77"/>
        <v>0.319</v>
      </c>
      <c r="I4952" s="98">
        <v>0.319</v>
      </c>
    </row>
    <row r="4953" spans="1:9" ht="12.75" hidden="1" outlineLevel="4">
      <c r="A4953" s="85" t="s">
        <v>4409</v>
      </c>
      <c r="B4953" s="88" t="s">
        <v>2422</v>
      </c>
      <c r="C4953" s="88" t="s">
        <v>2423</v>
      </c>
      <c r="D4953" s="89">
        <v>469</v>
      </c>
      <c r="F4953" s="98">
        <f t="shared" si="77"/>
        <v>0.469</v>
      </c>
      <c r="I4953" s="98">
        <v>0.469</v>
      </c>
    </row>
    <row r="4954" spans="1:9" ht="12.75" hidden="1" outlineLevel="4">
      <c r="A4954" s="85" t="s">
        <v>4410</v>
      </c>
      <c r="B4954" s="88" t="s">
        <v>2504</v>
      </c>
      <c r="C4954" s="88" t="s">
        <v>2505</v>
      </c>
      <c r="D4954" s="89">
        <v>3022</v>
      </c>
      <c r="F4954" s="98">
        <f t="shared" si="77"/>
        <v>3.022</v>
      </c>
      <c r="I4954" s="98">
        <v>3.022</v>
      </c>
    </row>
    <row r="4955" spans="1:9" ht="12.75" hidden="1" outlineLevel="4">
      <c r="A4955" s="85" t="s">
        <v>4411</v>
      </c>
      <c r="B4955" s="88" t="s">
        <v>2431</v>
      </c>
      <c r="C4955" s="88" t="s">
        <v>2432</v>
      </c>
      <c r="D4955" s="89">
        <v>104</v>
      </c>
      <c r="F4955" s="98">
        <f t="shared" si="77"/>
        <v>0.104</v>
      </c>
      <c r="I4955" s="98">
        <v>0.104</v>
      </c>
    </row>
    <row r="4956" spans="1:9" ht="12.75" hidden="1" outlineLevel="4">
      <c r="A4956" s="85" t="s">
        <v>4412</v>
      </c>
      <c r="B4956" s="88" t="s">
        <v>2507</v>
      </c>
      <c r="C4956" s="88" t="s">
        <v>2508</v>
      </c>
      <c r="D4956" s="89">
        <v>189</v>
      </c>
      <c r="F4956" s="98">
        <f t="shared" si="77"/>
        <v>0.189</v>
      </c>
      <c r="I4956" s="98">
        <v>0.189</v>
      </c>
    </row>
    <row r="4957" spans="1:9" ht="12.75" hidden="1" outlineLevel="4">
      <c r="A4957" s="85" t="s">
        <v>4413</v>
      </c>
      <c r="B4957" s="88" t="s">
        <v>2513</v>
      </c>
      <c r="C4957" s="88" t="s">
        <v>2514</v>
      </c>
      <c r="D4957" s="89">
        <v>486</v>
      </c>
      <c r="F4957" s="98">
        <f t="shared" si="77"/>
        <v>0.486</v>
      </c>
      <c r="I4957" s="98">
        <v>0.486</v>
      </c>
    </row>
    <row r="4958" spans="1:9" ht="12.75" hidden="1" outlineLevel="4">
      <c r="A4958" s="85" t="s">
        <v>4414</v>
      </c>
      <c r="B4958" s="88" t="s">
        <v>2516</v>
      </c>
      <c r="C4958" s="88" t="s">
        <v>2517</v>
      </c>
      <c r="D4958" s="89">
        <v>154</v>
      </c>
      <c r="F4958" s="98">
        <f t="shared" si="77"/>
        <v>0.154</v>
      </c>
      <c r="I4958" s="98">
        <v>0.154</v>
      </c>
    </row>
    <row r="4959" spans="1:9" ht="12.75" hidden="1" outlineLevel="4">
      <c r="A4959" s="85" t="s">
        <v>4415</v>
      </c>
      <c r="B4959" s="88" t="s">
        <v>2440</v>
      </c>
      <c r="C4959" s="88" t="s">
        <v>2441</v>
      </c>
      <c r="D4959" s="89">
        <v>598</v>
      </c>
      <c r="F4959" s="98">
        <f t="shared" si="77"/>
        <v>0.598</v>
      </c>
      <c r="I4959" s="98">
        <v>0.598</v>
      </c>
    </row>
    <row r="4960" spans="1:9" ht="12.75" hidden="1" outlineLevel="4">
      <c r="A4960" s="85" t="s">
        <v>4416</v>
      </c>
      <c r="B4960" s="88" t="s">
        <v>4693</v>
      </c>
      <c r="C4960" s="88" t="s">
        <v>4694</v>
      </c>
      <c r="D4960" s="89">
        <v>470</v>
      </c>
      <c r="F4960" s="98">
        <f t="shared" si="77"/>
        <v>0.47</v>
      </c>
      <c r="I4960" s="98">
        <v>0.47</v>
      </c>
    </row>
    <row r="4961" spans="1:9" ht="12.75" hidden="1" outlineLevel="4">
      <c r="A4961" s="85" t="s">
        <v>4417</v>
      </c>
      <c r="B4961" s="88" t="s">
        <v>2519</v>
      </c>
      <c r="C4961" s="88" t="s">
        <v>2520</v>
      </c>
      <c r="D4961" s="89">
        <v>4667</v>
      </c>
      <c r="F4961" s="98">
        <f t="shared" si="77"/>
        <v>4.667</v>
      </c>
      <c r="I4961" s="98">
        <v>4.667</v>
      </c>
    </row>
    <row r="4962" spans="1:9" ht="12.75" hidden="1" outlineLevel="4">
      <c r="A4962" s="85" t="s">
        <v>4418</v>
      </c>
      <c r="B4962" s="88" t="s">
        <v>4702</v>
      </c>
      <c r="C4962" s="88" t="s">
        <v>4703</v>
      </c>
      <c r="D4962" s="89">
        <v>127</v>
      </c>
      <c r="F4962" s="98">
        <f t="shared" si="77"/>
        <v>0.127</v>
      </c>
      <c r="I4962" s="98">
        <v>0.127</v>
      </c>
    </row>
    <row r="4963" spans="1:9" ht="12.75" hidden="1" outlineLevel="3" collapsed="1">
      <c r="A4963" s="85" t="s">
        <v>2398</v>
      </c>
      <c r="B4963" s="90" t="s">
        <v>4419</v>
      </c>
      <c r="C4963" s="90" t="s">
        <v>4420</v>
      </c>
      <c r="D4963" s="91">
        <v>16708</v>
      </c>
      <c r="F4963" s="98">
        <f t="shared" si="77"/>
        <v>16.708</v>
      </c>
      <c r="I4963" s="98">
        <v>16.708</v>
      </c>
    </row>
    <row r="4964" spans="1:9" ht="12.75" outlineLevel="2" collapsed="1">
      <c r="A4964" s="85" t="s">
        <v>2401</v>
      </c>
      <c r="B4964" s="90" t="s">
        <v>2236</v>
      </c>
      <c r="C4964" s="90" t="s">
        <v>2202</v>
      </c>
      <c r="D4964" s="91">
        <v>3013</v>
      </c>
      <c r="F4964" s="98">
        <f t="shared" si="77"/>
        <v>3.013</v>
      </c>
      <c r="I4964" s="98">
        <v>3.013</v>
      </c>
    </row>
    <row r="4965" spans="1:9" s="94" customFormat="1" ht="12.75" outlineLevel="1">
      <c r="A4965" s="85" t="s">
        <v>766</v>
      </c>
      <c r="B4965" s="92" t="s">
        <v>5932</v>
      </c>
      <c r="C4965" s="92" t="s">
        <v>5940</v>
      </c>
      <c r="D4965" s="93">
        <v>160296</v>
      </c>
      <c r="F4965" s="98">
        <f t="shared" si="77"/>
        <v>160.296</v>
      </c>
      <c r="H4965" s="94" t="s">
        <v>4917</v>
      </c>
      <c r="I4965" s="98">
        <v>160.296</v>
      </c>
    </row>
    <row r="4966" spans="1:9" ht="12.75" hidden="1" outlineLevel="4">
      <c r="A4966" s="85" t="s">
        <v>2237</v>
      </c>
      <c r="B4966" s="88" t="s">
        <v>3200</v>
      </c>
      <c r="C4966" s="88" t="s">
        <v>4263</v>
      </c>
      <c r="D4966" s="89">
        <v>99000</v>
      </c>
      <c r="F4966" s="98">
        <f t="shared" si="77"/>
        <v>99</v>
      </c>
      <c r="I4966" s="98">
        <v>99</v>
      </c>
    </row>
    <row r="4967" spans="1:9" ht="12.75" hidden="1" outlineLevel="4">
      <c r="A4967" s="85" t="s">
        <v>2238</v>
      </c>
      <c r="B4967" s="88" t="s">
        <v>4693</v>
      </c>
      <c r="C4967" s="88" t="s">
        <v>4694</v>
      </c>
      <c r="D4967" s="89">
        <v>7063</v>
      </c>
      <c r="F4967" s="98">
        <f t="shared" si="77"/>
        <v>7.063</v>
      </c>
      <c r="I4967" s="98">
        <v>7.063</v>
      </c>
    </row>
    <row r="4968" spans="1:9" ht="12.75" hidden="1" outlineLevel="4">
      <c r="A4968" s="85" t="s">
        <v>2239</v>
      </c>
      <c r="B4968" s="88" t="s">
        <v>3348</v>
      </c>
      <c r="C4968" s="88" t="s">
        <v>3349</v>
      </c>
      <c r="D4968" s="89">
        <v>2132</v>
      </c>
      <c r="F4968" s="98">
        <f t="shared" si="77"/>
        <v>2.132</v>
      </c>
      <c r="I4968" s="98">
        <v>2.132</v>
      </c>
    </row>
    <row r="4969" spans="1:9" ht="12.75" hidden="1" outlineLevel="4">
      <c r="A4969" s="85" t="s">
        <v>2240</v>
      </c>
      <c r="B4969" s="88" t="s">
        <v>6365</v>
      </c>
      <c r="C4969" s="88" t="s">
        <v>2630</v>
      </c>
      <c r="D4969" s="89">
        <v>-53</v>
      </c>
      <c r="F4969" s="98">
        <f t="shared" si="77"/>
        <v>-0.053</v>
      </c>
      <c r="I4969" s="98">
        <v>-0.053</v>
      </c>
    </row>
    <row r="4970" spans="1:9" ht="12.75" hidden="1" outlineLevel="4">
      <c r="A4970" s="85" t="s">
        <v>2241</v>
      </c>
      <c r="B4970" s="88" t="s">
        <v>2431</v>
      </c>
      <c r="C4970" s="88" t="s">
        <v>2432</v>
      </c>
      <c r="D4970" s="89">
        <v>72000</v>
      </c>
      <c r="F4970" s="98">
        <f t="shared" si="77"/>
        <v>72</v>
      </c>
      <c r="I4970" s="98">
        <v>72</v>
      </c>
    </row>
    <row r="4971" spans="1:9" ht="12.75" hidden="1" outlineLevel="3" collapsed="1">
      <c r="A4971" s="85" t="s">
        <v>2398</v>
      </c>
      <c r="B4971" s="90" t="s">
        <v>2242</v>
      </c>
      <c r="C4971" s="90" t="s">
        <v>2243</v>
      </c>
      <c r="D4971" s="91">
        <v>180142</v>
      </c>
      <c r="F4971" s="98">
        <f t="shared" si="77"/>
        <v>180.142</v>
      </c>
      <c r="I4971" s="98">
        <v>180.142</v>
      </c>
    </row>
    <row r="4972" spans="1:9" ht="12.75" hidden="1" outlineLevel="4">
      <c r="A4972" s="85" t="s">
        <v>2244</v>
      </c>
      <c r="B4972" s="88" t="s">
        <v>2572</v>
      </c>
      <c r="C4972" s="88" t="s">
        <v>2573</v>
      </c>
      <c r="D4972" s="89">
        <v>170</v>
      </c>
      <c r="F4972" s="98">
        <f t="shared" si="77"/>
        <v>0.17</v>
      </c>
      <c r="I4972" s="98">
        <v>0.17</v>
      </c>
    </row>
    <row r="4973" spans="1:9" ht="12.75" hidden="1" outlineLevel="3" collapsed="1">
      <c r="A4973" s="85" t="s">
        <v>2398</v>
      </c>
      <c r="B4973" s="90" t="s">
        <v>2245</v>
      </c>
      <c r="C4973" s="90" t="s">
        <v>2246</v>
      </c>
      <c r="D4973" s="91">
        <v>170</v>
      </c>
      <c r="F4973" s="98">
        <f t="shared" si="77"/>
        <v>0.17</v>
      </c>
      <c r="I4973" s="98">
        <v>0.17</v>
      </c>
    </row>
    <row r="4974" spans="1:9" ht="12.75" outlineLevel="2" collapsed="1">
      <c r="A4974" s="85" t="s">
        <v>2401</v>
      </c>
      <c r="B4974" s="90" t="s">
        <v>2247</v>
      </c>
      <c r="C4974" s="90" t="s">
        <v>4261</v>
      </c>
      <c r="D4974" s="91">
        <v>180312</v>
      </c>
      <c r="F4974" s="98">
        <f t="shared" si="77"/>
        <v>180.312</v>
      </c>
      <c r="I4974" s="98">
        <v>180.312</v>
      </c>
    </row>
    <row r="4975" spans="1:9" ht="12.75" hidden="1" outlineLevel="4">
      <c r="A4975" s="85" t="s">
        <v>2248</v>
      </c>
      <c r="B4975" s="88" t="s">
        <v>1617</v>
      </c>
      <c r="C4975" s="88" t="s">
        <v>5220</v>
      </c>
      <c r="D4975" s="89">
        <v>1848</v>
      </c>
      <c r="F4975" s="98">
        <f t="shared" si="77"/>
        <v>1.848</v>
      </c>
      <c r="I4975" s="98">
        <v>1.848</v>
      </c>
    </row>
    <row r="4976" spans="1:9" ht="12.75" hidden="1" outlineLevel="4">
      <c r="A4976" s="85" t="s">
        <v>2249</v>
      </c>
      <c r="B4976" s="88" t="s">
        <v>5604</v>
      </c>
      <c r="C4976" s="88" t="s">
        <v>5605</v>
      </c>
      <c r="D4976" s="89">
        <v>2665</v>
      </c>
      <c r="F4976" s="98">
        <f t="shared" si="77"/>
        <v>2.665</v>
      </c>
      <c r="I4976" s="98">
        <v>2.665</v>
      </c>
    </row>
    <row r="4977" spans="1:9" ht="12.75" hidden="1" outlineLevel="4">
      <c r="A4977" s="85" t="s">
        <v>2250</v>
      </c>
      <c r="B4977" s="88" t="s">
        <v>6332</v>
      </c>
      <c r="C4977" s="88" t="s">
        <v>6333</v>
      </c>
      <c r="D4977" s="89">
        <v>280</v>
      </c>
      <c r="F4977" s="98">
        <f t="shared" si="77"/>
        <v>0.28</v>
      </c>
      <c r="I4977" s="98">
        <v>0.28</v>
      </c>
    </row>
    <row r="4978" spans="1:9" ht="12.75" hidden="1" outlineLevel="4">
      <c r="A4978" s="85" t="s">
        <v>2251</v>
      </c>
      <c r="B4978" s="88" t="s">
        <v>2252</v>
      </c>
      <c r="C4978" s="88" t="s">
        <v>2253</v>
      </c>
      <c r="D4978" s="89">
        <v>220</v>
      </c>
      <c r="F4978" s="98">
        <f t="shared" si="77"/>
        <v>0.22</v>
      </c>
      <c r="I4978" s="98">
        <v>0.22</v>
      </c>
    </row>
    <row r="4979" spans="1:9" ht="12.75" hidden="1" outlineLevel="4">
      <c r="A4979" s="85" t="s">
        <v>2254</v>
      </c>
      <c r="B4979" s="88" t="s">
        <v>2255</v>
      </c>
      <c r="C4979" s="88" t="s">
        <v>2256</v>
      </c>
      <c r="D4979" s="89">
        <v>330</v>
      </c>
      <c r="F4979" s="98">
        <f t="shared" si="77"/>
        <v>0.33</v>
      </c>
      <c r="I4979" s="98">
        <v>0.33</v>
      </c>
    </row>
    <row r="4980" spans="1:9" ht="12.75" hidden="1" outlineLevel="4">
      <c r="A4980" s="85" t="s">
        <v>2257</v>
      </c>
      <c r="B4980" s="88" t="s">
        <v>6165</v>
      </c>
      <c r="C4980" s="88" t="s">
        <v>6166</v>
      </c>
      <c r="D4980" s="89">
        <v>5000</v>
      </c>
      <c r="F4980" s="98">
        <f t="shared" si="77"/>
        <v>5</v>
      </c>
      <c r="I4980" s="98">
        <v>5</v>
      </c>
    </row>
    <row r="4981" spans="1:9" ht="12.75" hidden="1" outlineLevel="4">
      <c r="A4981" s="85" t="s">
        <v>2258</v>
      </c>
      <c r="B4981" s="88" t="s">
        <v>4452</v>
      </c>
      <c r="C4981" s="88" t="s">
        <v>4453</v>
      </c>
      <c r="D4981" s="89">
        <v>110</v>
      </c>
      <c r="F4981" s="98">
        <f t="shared" si="77"/>
        <v>0.11</v>
      </c>
      <c r="I4981" s="98">
        <v>0.11</v>
      </c>
    </row>
    <row r="4982" spans="1:9" ht="12.75" hidden="1" outlineLevel="4">
      <c r="A4982" s="85" t="s">
        <v>2259</v>
      </c>
      <c r="B4982" s="88" t="s">
        <v>698</v>
      </c>
      <c r="C4982" s="88" t="s">
        <v>699</v>
      </c>
      <c r="D4982" s="89">
        <v>7594</v>
      </c>
      <c r="F4982" s="98">
        <f t="shared" si="77"/>
        <v>7.594</v>
      </c>
      <c r="I4982" s="98">
        <v>7.594</v>
      </c>
    </row>
    <row r="4983" spans="1:9" ht="12.75" hidden="1" outlineLevel="4">
      <c r="A4983" s="85" t="s">
        <v>2260</v>
      </c>
      <c r="B4983" s="88" t="s">
        <v>616</v>
      </c>
      <c r="C4983" s="88" t="s">
        <v>617</v>
      </c>
      <c r="D4983" s="89">
        <v>6795</v>
      </c>
      <c r="F4983" s="98">
        <f t="shared" si="77"/>
        <v>6.795</v>
      </c>
      <c r="I4983" s="98">
        <v>6.795</v>
      </c>
    </row>
    <row r="4984" spans="1:9" ht="12.75" hidden="1" outlineLevel="4">
      <c r="A4984" s="85" t="s">
        <v>2261</v>
      </c>
      <c r="B4984" s="88" t="s">
        <v>5206</v>
      </c>
      <c r="C4984" s="88" t="s">
        <v>5207</v>
      </c>
      <c r="D4984" s="89">
        <v>7814</v>
      </c>
      <c r="F4984" s="98">
        <f t="shared" si="77"/>
        <v>7.814</v>
      </c>
      <c r="I4984" s="98">
        <v>7.814</v>
      </c>
    </row>
    <row r="4985" spans="1:9" ht="12.75" hidden="1" outlineLevel="4">
      <c r="A4985" s="85" t="s">
        <v>2262</v>
      </c>
      <c r="B4985" s="88" t="s">
        <v>683</v>
      </c>
      <c r="C4985" s="88" t="s">
        <v>636</v>
      </c>
      <c r="D4985" s="89">
        <v>4534</v>
      </c>
      <c r="F4985" s="98">
        <f t="shared" si="77"/>
        <v>4.534</v>
      </c>
      <c r="I4985" s="98">
        <v>4.534</v>
      </c>
    </row>
    <row r="4986" spans="1:9" ht="12.75" hidden="1" outlineLevel="4">
      <c r="A4986" s="85" t="s">
        <v>2263</v>
      </c>
      <c r="B4986" s="88" t="s">
        <v>620</v>
      </c>
      <c r="C4986" s="88" t="s">
        <v>5105</v>
      </c>
      <c r="D4986" s="89">
        <v>359377</v>
      </c>
      <c r="F4986" s="98">
        <f t="shared" si="77"/>
        <v>359.377</v>
      </c>
      <c r="I4986" s="98">
        <v>359.377</v>
      </c>
    </row>
    <row r="4987" spans="1:9" ht="12.75" hidden="1" outlineLevel="4">
      <c r="A4987" s="85" t="s">
        <v>2264</v>
      </c>
      <c r="B4987" s="88" t="s">
        <v>5437</v>
      </c>
      <c r="C4987" s="88" t="s">
        <v>5438</v>
      </c>
      <c r="D4987" s="89">
        <v>882</v>
      </c>
      <c r="F4987" s="98">
        <f t="shared" si="77"/>
        <v>0.882</v>
      </c>
      <c r="I4987" s="98">
        <v>0.882</v>
      </c>
    </row>
    <row r="4988" spans="1:9" ht="12.75" hidden="1" outlineLevel="4">
      <c r="A4988" s="85" t="s">
        <v>2265</v>
      </c>
      <c r="B4988" s="88" t="s">
        <v>2416</v>
      </c>
      <c r="C4988" s="88" t="s">
        <v>2417</v>
      </c>
      <c r="D4988" s="89">
        <v>4631</v>
      </c>
      <c r="F4988" s="98">
        <f t="shared" si="77"/>
        <v>4.631</v>
      </c>
      <c r="I4988" s="98">
        <v>4.631</v>
      </c>
    </row>
    <row r="4989" spans="1:9" ht="12.75" hidden="1" outlineLevel="4">
      <c r="A4989" s="85" t="s">
        <v>2266</v>
      </c>
      <c r="B4989" s="88" t="s">
        <v>2607</v>
      </c>
      <c r="C4989" s="88" t="s">
        <v>2608</v>
      </c>
      <c r="D4989" s="89">
        <v>890</v>
      </c>
      <c r="F4989" s="98">
        <f t="shared" si="77"/>
        <v>0.89</v>
      </c>
      <c r="I4989" s="98">
        <v>0.89</v>
      </c>
    </row>
    <row r="4990" spans="1:9" ht="12.75" hidden="1" outlineLevel="4">
      <c r="A4990" s="85" t="s">
        <v>2267</v>
      </c>
      <c r="B4990" s="88" t="s">
        <v>2578</v>
      </c>
      <c r="C4990" s="88" t="s">
        <v>2579</v>
      </c>
      <c r="D4990" s="89">
        <v>1717</v>
      </c>
      <c r="F4990" s="98">
        <f t="shared" si="77"/>
        <v>1.717</v>
      </c>
      <c r="I4990" s="98">
        <v>1.717</v>
      </c>
    </row>
    <row r="4991" spans="1:9" ht="12.75" hidden="1" outlineLevel="4">
      <c r="A4991" s="85" t="s">
        <v>2268</v>
      </c>
      <c r="B4991" s="88" t="s">
        <v>2425</v>
      </c>
      <c r="C4991" s="88" t="s">
        <v>2426</v>
      </c>
      <c r="D4991" s="89">
        <v>447</v>
      </c>
      <c r="F4991" s="98">
        <f t="shared" si="77"/>
        <v>0.447</v>
      </c>
      <c r="I4991" s="98">
        <v>0.447</v>
      </c>
    </row>
    <row r="4992" spans="1:9" ht="12.75" hidden="1" outlineLevel="4">
      <c r="A4992" s="85" t="s">
        <v>2269</v>
      </c>
      <c r="B4992" s="88" t="s">
        <v>2534</v>
      </c>
      <c r="C4992" s="88" t="s">
        <v>2535</v>
      </c>
      <c r="D4992" s="89">
        <v>15457</v>
      </c>
      <c r="F4992" s="98">
        <f t="shared" si="77"/>
        <v>15.457</v>
      </c>
      <c r="I4992" s="98">
        <v>15.457</v>
      </c>
    </row>
    <row r="4993" spans="1:9" ht="12.75" hidden="1" outlineLevel="4">
      <c r="A4993" s="85" t="s">
        <v>2270</v>
      </c>
      <c r="B4993" s="88" t="s">
        <v>5097</v>
      </c>
      <c r="C4993" s="88" t="s">
        <v>5098</v>
      </c>
      <c r="D4993" s="89">
        <v>455</v>
      </c>
      <c r="F4993" s="98">
        <f t="shared" si="77"/>
        <v>0.455</v>
      </c>
      <c r="I4993" s="98">
        <v>0.455</v>
      </c>
    </row>
    <row r="4994" spans="1:9" ht="12.75" hidden="1" outlineLevel="4">
      <c r="A4994" s="85" t="s">
        <v>2271</v>
      </c>
      <c r="B4994" s="88" t="s">
        <v>2756</v>
      </c>
      <c r="C4994" s="88" t="s">
        <v>2757</v>
      </c>
      <c r="D4994" s="89">
        <v>259</v>
      </c>
      <c r="F4994" s="98">
        <f t="shared" si="77"/>
        <v>0.259</v>
      </c>
      <c r="I4994" s="98">
        <v>0.259</v>
      </c>
    </row>
    <row r="4995" spans="1:9" ht="12.75" hidden="1" outlineLevel="4">
      <c r="A4995" s="85" t="s">
        <v>2272</v>
      </c>
      <c r="B4995" s="88" t="s">
        <v>3200</v>
      </c>
      <c r="C4995" s="88" t="s">
        <v>4263</v>
      </c>
      <c r="D4995" s="89">
        <v>9722</v>
      </c>
      <c r="F4995" s="98">
        <f t="shared" si="77"/>
        <v>9.722</v>
      </c>
      <c r="I4995" s="98">
        <v>9.722</v>
      </c>
    </row>
    <row r="4996" spans="1:9" ht="12.75" hidden="1" outlineLevel="4">
      <c r="A4996" s="85" t="s">
        <v>2273</v>
      </c>
      <c r="B4996" s="88" t="s">
        <v>2428</v>
      </c>
      <c r="C4996" s="88" t="s">
        <v>2429</v>
      </c>
      <c r="D4996" s="89">
        <v>8016</v>
      </c>
      <c r="F4996" s="98">
        <f t="shared" si="77"/>
        <v>8.016</v>
      </c>
      <c r="I4996" s="98">
        <v>8.016</v>
      </c>
    </row>
    <row r="4997" spans="1:9" ht="12.75" hidden="1" outlineLevel="4">
      <c r="A4997" s="85" t="s">
        <v>2274</v>
      </c>
      <c r="B4997" s="88" t="s">
        <v>2131</v>
      </c>
      <c r="C4997" s="88" t="s">
        <v>2132</v>
      </c>
      <c r="D4997" s="89">
        <v>1121</v>
      </c>
      <c r="F4997" s="98">
        <f t="shared" si="77"/>
        <v>1.121</v>
      </c>
      <c r="I4997" s="98">
        <v>1.121</v>
      </c>
    </row>
    <row r="4998" spans="1:9" ht="12.75" hidden="1" outlineLevel="4">
      <c r="A4998" s="85" t="s">
        <v>2275</v>
      </c>
      <c r="B4998" s="88" t="s">
        <v>2431</v>
      </c>
      <c r="C4998" s="88" t="s">
        <v>2432</v>
      </c>
      <c r="D4998" s="89">
        <v>-4200</v>
      </c>
      <c r="F4998" s="98">
        <f aca="true" t="shared" si="78" ref="F4998:F5061">D4998/1000</f>
        <v>-4.2</v>
      </c>
      <c r="I4998" s="98">
        <v>-4.2</v>
      </c>
    </row>
    <row r="4999" spans="1:9" ht="12.75" hidden="1" outlineLevel="4">
      <c r="A4999" s="85" t="s">
        <v>2276</v>
      </c>
      <c r="B4999" s="88" t="s">
        <v>2519</v>
      </c>
      <c r="C4999" s="88" t="s">
        <v>2520</v>
      </c>
      <c r="D4999" s="89">
        <v>32672</v>
      </c>
      <c r="F4999" s="98">
        <f t="shared" si="78"/>
        <v>32.672</v>
      </c>
      <c r="I4999" s="98">
        <v>32.672</v>
      </c>
    </row>
    <row r="5000" spans="1:9" ht="12.75" hidden="1" outlineLevel="4">
      <c r="A5000" s="85" t="s">
        <v>2277</v>
      </c>
      <c r="B5000" s="88" t="s">
        <v>2522</v>
      </c>
      <c r="C5000" s="88" t="s">
        <v>2523</v>
      </c>
      <c r="D5000" s="89">
        <v>395</v>
      </c>
      <c r="F5000" s="98">
        <f t="shared" si="78"/>
        <v>0.395</v>
      </c>
      <c r="I5000" s="98">
        <v>0.395</v>
      </c>
    </row>
    <row r="5001" spans="1:9" ht="12.75" hidden="1" outlineLevel="4">
      <c r="A5001" s="85" t="s">
        <v>2278</v>
      </c>
      <c r="B5001" s="88" t="s">
        <v>4702</v>
      </c>
      <c r="C5001" s="88" t="s">
        <v>4703</v>
      </c>
      <c r="D5001" s="89">
        <v>2734</v>
      </c>
      <c r="F5001" s="98">
        <f t="shared" si="78"/>
        <v>2.734</v>
      </c>
      <c r="I5001" s="98">
        <v>2.734</v>
      </c>
    </row>
    <row r="5002" spans="1:9" ht="12.75" hidden="1" outlineLevel="4">
      <c r="A5002" s="85" t="s">
        <v>2279</v>
      </c>
      <c r="B5002" s="88" t="s">
        <v>2717</v>
      </c>
      <c r="C5002" s="88" t="s">
        <v>2718</v>
      </c>
      <c r="D5002" s="89">
        <v>-14852</v>
      </c>
      <c r="F5002" s="98">
        <f t="shared" si="78"/>
        <v>-14.852</v>
      </c>
      <c r="I5002" s="98">
        <v>-14.852</v>
      </c>
    </row>
    <row r="5003" spans="1:9" ht="12.75" hidden="1" outlineLevel="4">
      <c r="A5003" s="85" t="s">
        <v>2280</v>
      </c>
      <c r="B5003" s="88" t="s">
        <v>2281</v>
      </c>
      <c r="C5003" s="88" t="s">
        <v>2132</v>
      </c>
      <c r="D5003" s="89">
        <v>-1147</v>
      </c>
      <c r="F5003" s="98">
        <f t="shared" si="78"/>
        <v>-1.147</v>
      </c>
      <c r="I5003" s="98">
        <v>-1.147</v>
      </c>
    </row>
    <row r="5004" spans="1:9" ht="12.75" hidden="1" outlineLevel="4">
      <c r="A5004" s="85" t="s">
        <v>2282</v>
      </c>
      <c r="B5004" s="88" t="s">
        <v>2599</v>
      </c>
      <c r="C5004" s="88" t="s">
        <v>2594</v>
      </c>
      <c r="D5004" s="89">
        <v>-24073</v>
      </c>
      <c r="F5004" s="98">
        <f t="shared" si="78"/>
        <v>-24.073</v>
      </c>
      <c r="I5004" s="98">
        <v>-24.073</v>
      </c>
    </row>
    <row r="5005" spans="1:9" ht="12.75" hidden="1" outlineLevel="4">
      <c r="A5005" s="85" t="s">
        <v>2283</v>
      </c>
      <c r="B5005" s="88" t="s">
        <v>5531</v>
      </c>
      <c r="C5005" s="88" t="s">
        <v>5532</v>
      </c>
      <c r="D5005" s="89">
        <v>-10178</v>
      </c>
      <c r="F5005" s="98">
        <f t="shared" si="78"/>
        <v>-10.178</v>
      </c>
      <c r="I5005" s="98">
        <v>-10.178</v>
      </c>
    </row>
    <row r="5006" spans="1:9" ht="12.75" hidden="1" outlineLevel="4">
      <c r="A5006" s="85" t="s">
        <v>2284</v>
      </c>
      <c r="B5006" s="88" t="s">
        <v>908</v>
      </c>
      <c r="C5006" s="88" t="s">
        <v>909</v>
      </c>
      <c r="D5006" s="89">
        <v>1949</v>
      </c>
      <c r="F5006" s="98">
        <f t="shared" si="78"/>
        <v>1.949</v>
      </c>
      <c r="I5006" s="98">
        <v>1.949</v>
      </c>
    </row>
    <row r="5007" spans="1:9" ht="12.75" hidden="1" outlineLevel="4">
      <c r="A5007" s="85" t="s">
        <v>2285</v>
      </c>
      <c r="B5007" s="88" t="s">
        <v>3187</v>
      </c>
      <c r="C5007" s="88" t="s">
        <v>3188</v>
      </c>
      <c r="D5007" s="89">
        <v>495</v>
      </c>
      <c r="F5007" s="98">
        <f t="shared" si="78"/>
        <v>0.495</v>
      </c>
      <c r="I5007" s="98">
        <v>0.495</v>
      </c>
    </row>
    <row r="5008" spans="1:9" ht="12.75" hidden="1" outlineLevel="4">
      <c r="A5008" s="85" t="s">
        <v>2286</v>
      </c>
      <c r="B5008" s="88" t="s">
        <v>2572</v>
      </c>
      <c r="C5008" s="88" t="s">
        <v>2573</v>
      </c>
      <c r="D5008" s="89">
        <v>5300</v>
      </c>
      <c r="F5008" s="98">
        <f t="shared" si="78"/>
        <v>5.3</v>
      </c>
      <c r="I5008" s="98">
        <v>5.3</v>
      </c>
    </row>
    <row r="5009" spans="1:9" ht="12.75" hidden="1" outlineLevel="4">
      <c r="A5009" s="85" t="s">
        <v>2287</v>
      </c>
      <c r="B5009" s="88" t="s">
        <v>6360</v>
      </c>
      <c r="C5009" s="88" t="s">
        <v>6361</v>
      </c>
      <c r="D5009" s="89">
        <v>10303</v>
      </c>
      <c r="F5009" s="98">
        <f t="shared" si="78"/>
        <v>10.303</v>
      </c>
      <c r="I5009" s="98">
        <v>10.303</v>
      </c>
    </row>
    <row r="5010" spans="1:9" ht="12.75" hidden="1" outlineLevel="4">
      <c r="A5010" s="85" t="s">
        <v>2288</v>
      </c>
      <c r="B5010" s="88" t="s">
        <v>5046</v>
      </c>
      <c r="C5010" s="88" t="s">
        <v>5047</v>
      </c>
      <c r="D5010" s="89">
        <v>1004</v>
      </c>
      <c r="F5010" s="98">
        <f t="shared" si="78"/>
        <v>1.004</v>
      </c>
      <c r="I5010" s="98">
        <v>1.004</v>
      </c>
    </row>
    <row r="5011" spans="1:9" ht="12.75" hidden="1" outlineLevel="4">
      <c r="A5011" s="85" t="s">
        <v>2289</v>
      </c>
      <c r="B5011" s="88" t="s">
        <v>2645</v>
      </c>
      <c r="C5011" s="88" t="s">
        <v>2646</v>
      </c>
      <c r="D5011" s="89">
        <v>3758</v>
      </c>
      <c r="F5011" s="98">
        <f t="shared" si="78"/>
        <v>3.758</v>
      </c>
      <c r="I5011" s="98">
        <v>3.758</v>
      </c>
    </row>
    <row r="5012" spans="1:9" ht="12.75" hidden="1" outlineLevel="4">
      <c r="A5012" s="85" t="s">
        <v>2290</v>
      </c>
      <c r="B5012" s="88" t="s">
        <v>2291</v>
      </c>
      <c r="C5012" s="88" t="s">
        <v>658</v>
      </c>
      <c r="D5012" s="89">
        <v>39938</v>
      </c>
      <c r="F5012" s="98">
        <f t="shared" si="78"/>
        <v>39.938</v>
      </c>
      <c r="I5012" s="98">
        <v>39.938</v>
      </c>
    </row>
    <row r="5013" spans="1:9" ht="12.75" hidden="1" outlineLevel="4">
      <c r="A5013" s="85" t="s">
        <v>2292</v>
      </c>
      <c r="B5013" s="88" t="s">
        <v>2489</v>
      </c>
      <c r="C5013" s="88" t="s">
        <v>2490</v>
      </c>
      <c r="D5013" s="89">
        <v>1767</v>
      </c>
      <c r="F5013" s="98">
        <f t="shared" si="78"/>
        <v>1.767</v>
      </c>
      <c r="I5013" s="98">
        <v>1.767</v>
      </c>
    </row>
    <row r="5014" spans="1:9" ht="12.75" hidden="1" outlineLevel="4">
      <c r="A5014" s="85" t="s">
        <v>2293</v>
      </c>
      <c r="B5014" s="88" t="s">
        <v>2704</v>
      </c>
      <c r="C5014" s="88" t="s">
        <v>2705</v>
      </c>
      <c r="D5014" s="89">
        <v>6</v>
      </c>
      <c r="F5014" s="98">
        <f t="shared" si="78"/>
        <v>0.006</v>
      </c>
      <c r="I5014" s="98">
        <v>0.006</v>
      </c>
    </row>
    <row r="5015" spans="1:9" ht="12.75" hidden="1" outlineLevel="4">
      <c r="A5015" s="85" t="s">
        <v>2294</v>
      </c>
      <c r="B5015" s="88" t="s">
        <v>2575</v>
      </c>
      <c r="C5015" s="88" t="s">
        <v>2576</v>
      </c>
      <c r="D5015" s="89">
        <v>1315</v>
      </c>
      <c r="F5015" s="98">
        <f t="shared" si="78"/>
        <v>1.315</v>
      </c>
      <c r="I5015" s="98">
        <v>1.315</v>
      </c>
    </row>
    <row r="5016" spans="1:9" ht="12.75" hidden="1" outlineLevel="4">
      <c r="A5016" s="85" t="s">
        <v>2295</v>
      </c>
      <c r="B5016" s="88" t="s">
        <v>2857</v>
      </c>
      <c r="C5016" s="88" t="s">
        <v>4990</v>
      </c>
      <c r="D5016" s="89">
        <v>175</v>
      </c>
      <c r="F5016" s="98">
        <f t="shared" si="78"/>
        <v>0.175</v>
      </c>
      <c r="I5016" s="98">
        <v>0.175</v>
      </c>
    </row>
    <row r="5017" spans="1:9" ht="12.75" hidden="1" outlineLevel="4">
      <c r="A5017" s="85" t="s">
        <v>2296</v>
      </c>
      <c r="B5017" s="88" t="s">
        <v>2492</v>
      </c>
      <c r="C5017" s="88" t="s">
        <v>2493</v>
      </c>
      <c r="D5017" s="89">
        <v>160</v>
      </c>
      <c r="F5017" s="98">
        <f t="shared" si="78"/>
        <v>0.16</v>
      </c>
      <c r="I5017" s="98">
        <v>0.16</v>
      </c>
    </row>
    <row r="5018" spans="1:9" ht="12.75" hidden="1" outlineLevel="4">
      <c r="A5018" s="85" t="s">
        <v>2297</v>
      </c>
      <c r="B5018" s="88" t="s">
        <v>2396</v>
      </c>
      <c r="C5018" s="88" t="s">
        <v>2397</v>
      </c>
      <c r="D5018" s="89">
        <v>244</v>
      </c>
      <c r="F5018" s="98">
        <f t="shared" si="78"/>
        <v>0.244</v>
      </c>
      <c r="I5018" s="98">
        <v>0.244</v>
      </c>
    </row>
    <row r="5019" spans="1:9" ht="12.75" hidden="1" outlineLevel="4">
      <c r="A5019" s="85" t="s">
        <v>2298</v>
      </c>
      <c r="B5019" s="88" t="s">
        <v>2419</v>
      </c>
      <c r="C5019" s="88" t="s">
        <v>2420</v>
      </c>
      <c r="D5019" s="89">
        <v>1147</v>
      </c>
      <c r="F5019" s="98">
        <f t="shared" si="78"/>
        <v>1.147</v>
      </c>
      <c r="I5019" s="98">
        <v>1.147</v>
      </c>
    </row>
    <row r="5020" spans="1:9" ht="12.75" hidden="1" outlineLevel="4">
      <c r="A5020" s="85" t="s">
        <v>2299</v>
      </c>
      <c r="B5020" s="88" t="s">
        <v>2422</v>
      </c>
      <c r="C5020" s="88" t="s">
        <v>2423</v>
      </c>
      <c r="D5020" s="89">
        <v>5551</v>
      </c>
      <c r="F5020" s="98">
        <f t="shared" si="78"/>
        <v>5.551</v>
      </c>
      <c r="I5020" s="98">
        <v>5.551</v>
      </c>
    </row>
    <row r="5021" spans="1:9" ht="12.75" hidden="1" outlineLevel="4">
      <c r="A5021" s="85" t="s">
        <v>2300</v>
      </c>
      <c r="B5021" s="88" t="s">
        <v>2690</v>
      </c>
      <c r="C5021" s="88" t="s">
        <v>2691</v>
      </c>
      <c r="D5021" s="89">
        <v>1200</v>
      </c>
      <c r="F5021" s="98">
        <f t="shared" si="78"/>
        <v>1.2</v>
      </c>
      <c r="I5021" s="98">
        <v>1.2</v>
      </c>
    </row>
    <row r="5022" spans="1:9" ht="12.75" hidden="1" outlineLevel="4">
      <c r="A5022" s="85" t="s">
        <v>2301</v>
      </c>
      <c r="B5022" s="88" t="s">
        <v>2068</v>
      </c>
      <c r="C5022" s="88" t="s">
        <v>2069</v>
      </c>
      <c r="D5022" s="89">
        <v>759</v>
      </c>
      <c r="F5022" s="98">
        <f t="shared" si="78"/>
        <v>0.759</v>
      </c>
      <c r="I5022" s="98">
        <v>0.759</v>
      </c>
    </row>
    <row r="5023" spans="1:9" ht="12.75" hidden="1" outlineLevel="4">
      <c r="A5023" s="85" t="s">
        <v>2302</v>
      </c>
      <c r="B5023" s="88" t="s">
        <v>5410</v>
      </c>
      <c r="C5023" s="88" t="s">
        <v>5411</v>
      </c>
      <c r="D5023" s="89">
        <v>517</v>
      </c>
      <c r="F5023" s="98">
        <f t="shared" si="78"/>
        <v>0.517</v>
      </c>
      <c r="I5023" s="98">
        <v>0.517</v>
      </c>
    </row>
    <row r="5024" spans="1:9" ht="12.75" hidden="1" outlineLevel="4">
      <c r="A5024" s="85" t="s">
        <v>2303</v>
      </c>
      <c r="B5024" s="88" t="s">
        <v>2501</v>
      </c>
      <c r="C5024" s="88" t="s">
        <v>2502</v>
      </c>
      <c r="D5024" s="89">
        <v>2077</v>
      </c>
      <c r="F5024" s="98">
        <f t="shared" si="78"/>
        <v>2.077</v>
      </c>
      <c r="I5024" s="98">
        <v>2.077</v>
      </c>
    </row>
    <row r="5025" spans="1:9" ht="12.75" hidden="1" outlineLevel="4">
      <c r="A5025" s="85" t="s">
        <v>2304</v>
      </c>
      <c r="B5025" s="88" t="s">
        <v>2504</v>
      </c>
      <c r="C5025" s="88" t="s">
        <v>2505</v>
      </c>
      <c r="D5025" s="89">
        <v>1589</v>
      </c>
      <c r="F5025" s="98">
        <f t="shared" si="78"/>
        <v>1.589</v>
      </c>
      <c r="I5025" s="98">
        <v>1.589</v>
      </c>
    </row>
    <row r="5026" spans="1:9" ht="12.75" hidden="1" outlineLevel="4">
      <c r="A5026" s="85" t="s">
        <v>2305</v>
      </c>
      <c r="B5026" s="88" t="s">
        <v>2779</v>
      </c>
      <c r="C5026" s="88" t="s">
        <v>2780</v>
      </c>
      <c r="D5026" s="89">
        <v>2015</v>
      </c>
      <c r="F5026" s="98">
        <f t="shared" si="78"/>
        <v>2.015</v>
      </c>
      <c r="I5026" s="98">
        <v>2.015</v>
      </c>
    </row>
    <row r="5027" spans="1:9" ht="12.75" hidden="1" outlineLevel="4">
      <c r="A5027" s="85" t="s">
        <v>2306</v>
      </c>
      <c r="B5027" s="88" t="s">
        <v>6365</v>
      </c>
      <c r="C5027" s="88" t="s">
        <v>2630</v>
      </c>
      <c r="D5027" s="89">
        <v>5429</v>
      </c>
      <c r="F5027" s="98">
        <f t="shared" si="78"/>
        <v>5.429</v>
      </c>
      <c r="I5027" s="98">
        <v>5.429</v>
      </c>
    </row>
    <row r="5028" spans="1:9" ht="12.75" hidden="1" outlineLevel="4">
      <c r="A5028" s="85" t="s">
        <v>2307</v>
      </c>
      <c r="B5028" s="88" t="s">
        <v>2759</v>
      </c>
      <c r="C5028" s="88" t="s">
        <v>2760</v>
      </c>
      <c r="D5028" s="89">
        <v>1572</v>
      </c>
      <c r="F5028" s="98">
        <f t="shared" si="78"/>
        <v>1.572</v>
      </c>
      <c r="I5028" s="98">
        <v>1.572</v>
      </c>
    </row>
    <row r="5029" spans="1:9" ht="12.75" hidden="1" outlineLevel="4">
      <c r="A5029" s="85" t="s">
        <v>2308</v>
      </c>
      <c r="B5029" s="88" t="s">
        <v>3338</v>
      </c>
      <c r="C5029" s="88" t="s">
        <v>3339</v>
      </c>
      <c r="D5029" s="89">
        <v>23515</v>
      </c>
      <c r="F5029" s="98">
        <f t="shared" si="78"/>
        <v>23.515</v>
      </c>
      <c r="I5029" s="98">
        <v>23.515</v>
      </c>
    </row>
    <row r="5030" spans="1:9" ht="12.75" hidden="1" outlineLevel="4">
      <c r="A5030" s="85" t="s">
        <v>2309</v>
      </c>
      <c r="B5030" s="88" t="s">
        <v>4693</v>
      </c>
      <c r="C5030" s="88" t="s">
        <v>4694</v>
      </c>
      <c r="D5030" s="89">
        <v>10540</v>
      </c>
      <c r="F5030" s="98">
        <f t="shared" si="78"/>
        <v>10.54</v>
      </c>
      <c r="I5030" s="98">
        <v>10.54</v>
      </c>
    </row>
    <row r="5031" spans="1:9" ht="12.75" hidden="1" outlineLevel="4">
      <c r="A5031" s="85" t="s">
        <v>2310</v>
      </c>
      <c r="B5031" s="88" t="s">
        <v>2562</v>
      </c>
      <c r="C5031" s="88" t="s">
        <v>2563</v>
      </c>
      <c r="D5031" s="89">
        <v>1892</v>
      </c>
      <c r="F5031" s="98">
        <f t="shared" si="78"/>
        <v>1.892</v>
      </c>
      <c r="I5031" s="98">
        <v>1.892</v>
      </c>
    </row>
    <row r="5032" spans="1:9" ht="12.75" hidden="1" outlineLevel="4">
      <c r="A5032" s="85" t="s">
        <v>2311</v>
      </c>
      <c r="B5032" s="88" t="s">
        <v>2593</v>
      </c>
      <c r="C5032" s="88" t="s">
        <v>2594</v>
      </c>
      <c r="D5032" s="89">
        <v>-1722</v>
      </c>
      <c r="F5032" s="98">
        <f t="shared" si="78"/>
        <v>-1.722</v>
      </c>
      <c r="I5032" s="98">
        <v>-1.722</v>
      </c>
    </row>
    <row r="5033" spans="1:9" ht="12.75" hidden="1" outlineLevel="4">
      <c r="A5033" s="85" t="s">
        <v>2312</v>
      </c>
      <c r="B5033" s="88" t="s">
        <v>2313</v>
      </c>
      <c r="C5033" s="88" t="s">
        <v>5532</v>
      </c>
      <c r="D5033" s="89">
        <v>-22181</v>
      </c>
      <c r="F5033" s="98">
        <f t="shared" si="78"/>
        <v>-22.181</v>
      </c>
      <c r="I5033" s="98">
        <v>-22.181</v>
      </c>
    </row>
    <row r="5034" spans="1:9" ht="12.75" hidden="1" outlineLevel="4">
      <c r="A5034" s="85" t="s">
        <v>2314</v>
      </c>
      <c r="B5034" s="88" t="s">
        <v>366</v>
      </c>
      <c r="C5034" s="88" t="s">
        <v>3093</v>
      </c>
      <c r="D5034" s="89">
        <v>-5644</v>
      </c>
      <c r="F5034" s="98">
        <f t="shared" si="78"/>
        <v>-5.644</v>
      </c>
      <c r="I5034" s="98">
        <v>-5.644</v>
      </c>
    </row>
    <row r="5035" spans="1:9" ht="12.75" hidden="1" outlineLevel="3" collapsed="1">
      <c r="A5035" s="85" t="s">
        <v>2398</v>
      </c>
      <c r="B5035" s="90" t="s">
        <v>2315</v>
      </c>
      <c r="C5035" s="90" t="s">
        <v>2316</v>
      </c>
      <c r="D5035" s="91">
        <v>516185</v>
      </c>
      <c r="F5035" s="98">
        <f t="shared" si="78"/>
        <v>516.185</v>
      </c>
      <c r="I5035" s="98">
        <v>516.185</v>
      </c>
    </row>
    <row r="5036" spans="1:9" ht="12.75" hidden="1" outlineLevel="4">
      <c r="A5036" s="85" t="s">
        <v>2317</v>
      </c>
      <c r="B5036" s="88" t="s">
        <v>2483</v>
      </c>
      <c r="C5036" s="88" t="s">
        <v>2484</v>
      </c>
      <c r="D5036" s="89">
        <v>-15</v>
      </c>
      <c r="F5036" s="98">
        <f t="shared" si="78"/>
        <v>-0.015</v>
      </c>
      <c r="I5036" s="98">
        <v>-0.015</v>
      </c>
    </row>
    <row r="5037" spans="1:9" ht="12.75" hidden="1" outlineLevel="4">
      <c r="A5037" s="85" t="s">
        <v>2318</v>
      </c>
      <c r="B5037" s="88" t="s">
        <v>2486</v>
      </c>
      <c r="C5037" s="88" t="s">
        <v>2487</v>
      </c>
      <c r="D5037" s="89">
        <v>-161</v>
      </c>
      <c r="F5037" s="98">
        <f t="shared" si="78"/>
        <v>-0.161</v>
      </c>
      <c r="I5037" s="98">
        <v>-0.161</v>
      </c>
    </row>
    <row r="5038" spans="1:9" ht="12.75" hidden="1" outlineLevel="4">
      <c r="A5038" s="85" t="s">
        <v>5945</v>
      </c>
      <c r="B5038" s="88" t="s">
        <v>2407</v>
      </c>
      <c r="C5038" s="88" t="s">
        <v>2408</v>
      </c>
      <c r="D5038" s="89">
        <v>-83</v>
      </c>
      <c r="F5038" s="98">
        <f t="shared" si="78"/>
        <v>-0.083</v>
      </c>
      <c r="I5038" s="98">
        <v>-0.083</v>
      </c>
    </row>
    <row r="5039" spans="1:9" ht="12.75" hidden="1" outlineLevel="4">
      <c r="A5039" s="85" t="s">
        <v>5946</v>
      </c>
      <c r="B5039" s="88" t="s">
        <v>2410</v>
      </c>
      <c r="C5039" s="88" t="s">
        <v>2411</v>
      </c>
      <c r="D5039" s="89">
        <v>74</v>
      </c>
      <c r="F5039" s="98">
        <f t="shared" si="78"/>
        <v>0.074</v>
      </c>
      <c r="I5039" s="98">
        <v>0.074</v>
      </c>
    </row>
    <row r="5040" spans="1:9" ht="12.75" hidden="1" outlineLevel="4">
      <c r="A5040" s="85" t="s">
        <v>5947</v>
      </c>
      <c r="B5040" s="88" t="s">
        <v>2404</v>
      </c>
      <c r="C5040" s="88" t="s">
        <v>2405</v>
      </c>
      <c r="D5040" s="89">
        <v>-208</v>
      </c>
      <c r="F5040" s="98">
        <f t="shared" si="78"/>
        <v>-0.208</v>
      </c>
      <c r="I5040" s="98">
        <v>-0.208</v>
      </c>
    </row>
    <row r="5041" spans="1:9" ht="12.75" hidden="1" outlineLevel="4">
      <c r="A5041" s="85" t="s">
        <v>5948</v>
      </c>
      <c r="B5041" s="88" t="s">
        <v>2413</v>
      </c>
      <c r="C5041" s="88" t="s">
        <v>2414</v>
      </c>
      <c r="D5041" s="89">
        <v>-177</v>
      </c>
      <c r="F5041" s="98">
        <f t="shared" si="78"/>
        <v>-0.177</v>
      </c>
      <c r="I5041" s="98">
        <v>-0.177</v>
      </c>
    </row>
    <row r="5042" spans="1:9" ht="12.75" hidden="1" outlineLevel="3" collapsed="1">
      <c r="A5042" s="85" t="s">
        <v>2398</v>
      </c>
      <c r="B5042" s="90" t="s">
        <v>5949</v>
      </c>
      <c r="C5042" s="90" t="s">
        <v>4262</v>
      </c>
      <c r="D5042" s="91">
        <v>-570</v>
      </c>
      <c r="F5042" s="98">
        <f t="shared" si="78"/>
        <v>-0.57</v>
      </c>
      <c r="I5042" s="98">
        <v>-0.57</v>
      </c>
    </row>
    <row r="5043" spans="1:9" ht="12.75" hidden="1" outlineLevel="4">
      <c r="A5043" s="85" t="s">
        <v>5950</v>
      </c>
      <c r="B5043" s="88" t="s">
        <v>2404</v>
      </c>
      <c r="C5043" s="88" t="s">
        <v>2405</v>
      </c>
      <c r="D5043" s="89">
        <v>46337</v>
      </c>
      <c r="F5043" s="98">
        <f t="shared" si="78"/>
        <v>46.337</v>
      </c>
      <c r="I5043" s="98">
        <v>46.337</v>
      </c>
    </row>
    <row r="5044" spans="1:9" ht="12.75" hidden="1" outlineLevel="4">
      <c r="A5044" s="85" t="s">
        <v>5951</v>
      </c>
      <c r="B5044" s="88" t="s">
        <v>2407</v>
      </c>
      <c r="C5044" s="88" t="s">
        <v>2408</v>
      </c>
      <c r="D5044" s="89">
        <v>-1180</v>
      </c>
      <c r="F5044" s="98">
        <f t="shared" si="78"/>
        <v>-1.18</v>
      </c>
      <c r="I5044" s="98">
        <v>-1.18</v>
      </c>
    </row>
    <row r="5045" spans="1:9" ht="12.75" hidden="1" outlineLevel="4">
      <c r="A5045" s="85" t="s">
        <v>5952</v>
      </c>
      <c r="B5045" s="88" t="s">
        <v>5953</v>
      </c>
      <c r="C5045" s="88" t="s">
        <v>5954</v>
      </c>
      <c r="D5045" s="89">
        <v>336</v>
      </c>
      <c r="F5045" s="98">
        <f t="shared" si="78"/>
        <v>0.336</v>
      </c>
      <c r="I5045" s="98">
        <v>0.336</v>
      </c>
    </row>
    <row r="5046" spans="1:9" ht="12.75" hidden="1" outlineLevel="4">
      <c r="A5046" s="85" t="s">
        <v>5955</v>
      </c>
      <c r="B5046" s="88" t="s">
        <v>473</v>
      </c>
      <c r="C5046" s="88" t="s">
        <v>474</v>
      </c>
      <c r="D5046" s="89">
        <v>228</v>
      </c>
      <c r="F5046" s="98">
        <f t="shared" si="78"/>
        <v>0.228</v>
      </c>
      <c r="I5046" s="98">
        <v>0.228</v>
      </c>
    </row>
    <row r="5047" spans="1:9" ht="12.75" hidden="1" outlineLevel="4">
      <c r="A5047" s="85" t="s">
        <v>5956</v>
      </c>
      <c r="B5047" s="88" t="s">
        <v>2410</v>
      </c>
      <c r="C5047" s="88" t="s">
        <v>2411</v>
      </c>
      <c r="D5047" s="89">
        <v>1714</v>
      </c>
      <c r="F5047" s="98">
        <f t="shared" si="78"/>
        <v>1.714</v>
      </c>
      <c r="I5047" s="98">
        <v>1.714</v>
      </c>
    </row>
    <row r="5048" spans="1:9" ht="12.75" hidden="1" outlineLevel="4">
      <c r="A5048" s="85" t="s">
        <v>5957</v>
      </c>
      <c r="B5048" s="88" t="s">
        <v>616</v>
      </c>
      <c r="C5048" s="88" t="s">
        <v>617</v>
      </c>
      <c r="D5048" s="89">
        <v>22447</v>
      </c>
      <c r="F5048" s="98">
        <f t="shared" si="78"/>
        <v>22.447</v>
      </c>
      <c r="I5048" s="98">
        <v>22.447</v>
      </c>
    </row>
    <row r="5049" spans="1:9" ht="12.75" hidden="1" outlineLevel="4">
      <c r="A5049" s="85" t="s">
        <v>5958</v>
      </c>
      <c r="B5049" s="88" t="s">
        <v>6360</v>
      </c>
      <c r="C5049" s="88" t="s">
        <v>6361</v>
      </c>
      <c r="D5049" s="89">
        <v>10766</v>
      </c>
      <c r="F5049" s="98">
        <f t="shared" si="78"/>
        <v>10.766</v>
      </c>
      <c r="I5049" s="98">
        <v>10.766</v>
      </c>
    </row>
    <row r="5050" spans="1:9" ht="12.75" hidden="1" outlineLevel="4">
      <c r="A5050" s="85" t="s">
        <v>5959</v>
      </c>
      <c r="B5050" s="88" t="s">
        <v>5046</v>
      </c>
      <c r="C5050" s="88" t="s">
        <v>5047</v>
      </c>
      <c r="D5050" s="89">
        <v>550</v>
      </c>
      <c r="F5050" s="98">
        <f t="shared" si="78"/>
        <v>0.55</v>
      </c>
      <c r="I5050" s="98">
        <v>0.55</v>
      </c>
    </row>
    <row r="5051" spans="1:9" ht="12.75" hidden="1" outlineLevel="4">
      <c r="A5051" s="85" t="s">
        <v>5960</v>
      </c>
      <c r="B5051" s="88" t="s">
        <v>2492</v>
      </c>
      <c r="C5051" s="88" t="s">
        <v>2493</v>
      </c>
      <c r="D5051" s="89">
        <v>2800</v>
      </c>
      <c r="F5051" s="98">
        <f t="shared" si="78"/>
        <v>2.8</v>
      </c>
      <c r="I5051" s="98">
        <v>2.8</v>
      </c>
    </row>
    <row r="5052" spans="1:9" ht="12.75" hidden="1" outlineLevel="4">
      <c r="A5052" s="85" t="s">
        <v>5961</v>
      </c>
      <c r="B5052" s="88" t="s">
        <v>2422</v>
      </c>
      <c r="C5052" s="88" t="s">
        <v>2423</v>
      </c>
      <c r="D5052" s="89">
        <v>4348</v>
      </c>
      <c r="F5052" s="98">
        <f t="shared" si="78"/>
        <v>4.348</v>
      </c>
      <c r="I5052" s="98">
        <v>4.348</v>
      </c>
    </row>
    <row r="5053" spans="1:9" ht="12.75" hidden="1" outlineLevel="4">
      <c r="A5053" s="85" t="s">
        <v>5962</v>
      </c>
      <c r="B5053" s="88" t="s">
        <v>5410</v>
      </c>
      <c r="C5053" s="88" t="s">
        <v>5411</v>
      </c>
      <c r="D5053" s="89">
        <v>11691</v>
      </c>
      <c r="F5053" s="98">
        <f t="shared" si="78"/>
        <v>11.691</v>
      </c>
      <c r="I5053" s="98">
        <v>11.691</v>
      </c>
    </row>
    <row r="5054" spans="1:9" ht="12.75" hidden="1" outlineLevel="4">
      <c r="A5054" s="85" t="s">
        <v>5963</v>
      </c>
      <c r="B5054" s="88" t="s">
        <v>2501</v>
      </c>
      <c r="C5054" s="88" t="s">
        <v>2502</v>
      </c>
      <c r="D5054" s="89">
        <v>6200</v>
      </c>
      <c r="F5054" s="98">
        <f t="shared" si="78"/>
        <v>6.2</v>
      </c>
      <c r="I5054" s="98">
        <v>6.2</v>
      </c>
    </row>
    <row r="5055" spans="1:9" ht="12.75" hidden="1" outlineLevel="4">
      <c r="A5055" s="85" t="s">
        <v>5964</v>
      </c>
      <c r="B5055" s="88" t="s">
        <v>3200</v>
      </c>
      <c r="C5055" s="88" t="s">
        <v>4263</v>
      </c>
      <c r="D5055" s="89">
        <v>4400</v>
      </c>
      <c r="F5055" s="98">
        <f t="shared" si="78"/>
        <v>4.4</v>
      </c>
      <c r="I5055" s="98">
        <v>4.4</v>
      </c>
    </row>
    <row r="5056" spans="1:9" ht="12.75" hidden="1" outlineLevel="4">
      <c r="A5056" s="85" t="s">
        <v>5965</v>
      </c>
      <c r="B5056" s="88" t="s">
        <v>2759</v>
      </c>
      <c r="C5056" s="88" t="s">
        <v>2760</v>
      </c>
      <c r="D5056" s="89">
        <v>1854</v>
      </c>
      <c r="F5056" s="98">
        <f t="shared" si="78"/>
        <v>1.854</v>
      </c>
      <c r="I5056" s="98">
        <v>1.854</v>
      </c>
    </row>
    <row r="5057" spans="1:9" ht="12.75" hidden="1" outlineLevel="4">
      <c r="A5057" s="85" t="s">
        <v>5966</v>
      </c>
      <c r="B5057" s="88" t="s">
        <v>2510</v>
      </c>
      <c r="C5057" s="88" t="s">
        <v>2511</v>
      </c>
      <c r="D5057" s="89">
        <v>5770</v>
      </c>
      <c r="F5057" s="98">
        <f t="shared" si="78"/>
        <v>5.77</v>
      </c>
      <c r="I5057" s="98">
        <v>5.77</v>
      </c>
    </row>
    <row r="5058" spans="1:9" ht="12.75" hidden="1" outlineLevel="4">
      <c r="A5058" s="85" t="s">
        <v>5967</v>
      </c>
      <c r="B5058" s="88" t="s">
        <v>2434</v>
      </c>
      <c r="C5058" s="88" t="s">
        <v>2435</v>
      </c>
      <c r="D5058" s="89">
        <v>6496</v>
      </c>
      <c r="F5058" s="98">
        <f t="shared" si="78"/>
        <v>6.496</v>
      </c>
      <c r="I5058" s="98">
        <v>6.496</v>
      </c>
    </row>
    <row r="5059" spans="1:9" ht="12.75" hidden="1" outlineLevel="4">
      <c r="A5059" s="85" t="s">
        <v>5968</v>
      </c>
      <c r="B5059" s="88" t="s">
        <v>2516</v>
      </c>
      <c r="C5059" s="88" t="s">
        <v>2517</v>
      </c>
      <c r="D5059" s="89">
        <v>2466</v>
      </c>
      <c r="F5059" s="98">
        <f t="shared" si="78"/>
        <v>2.466</v>
      </c>
      <c r="I5059" s="98">
        <v>2.466</v>
      </c>
    </row>
    <row r="5060" spans="1:9" ht="12.75" hidden="1" outlineLevel="4">
      <c r="A5060" s="85" t="s">
        <v>5969</v>
      </c>
      <c r="B5060" s="88" t="s">
        <v>2440</v>
      </c>
      <c r="C5060" s="88" t="s">
        <v>2441</v>
      </c>
      <c r="D5060" s="89">
        <v>9551</v>
      </c>
      <c r="F5060" s="98">
        <f t="shared" si="78"/>
        <v>9.551</v>
      </c>
      <c r="I5060" s="98">
        <v>9.551</v>
      </c>
    </row>
    <row r="5061" spans="1:9" ht="12.75" hidden="1" outlineLevel="4">
      <c r="A5061" s="85" t="s">
        <v>5970</v>
      </c>
      <c r="B5061" s="88" t="s">
        <v>2519</v>
      </c>
      <c r="C5061" s="88" t="s">
        <v>2520</v>
      </c>
      <c r="D5061" s="89">
        <v>21003</v>
      </c>
      <c r="F5061" s="98">
        <f t="shared" si="78"/>
        <v>21.003</v>
      </c>
      <c r="I5061" s="98">
        <v>21.003</v>
      </c>
    </row>
    <row r="5062" spans="1:9" ht="12.75" hidden="1" outlineLevel="4">
      <c r="A5062" s="85" t="s">
        <v>5971</v>
      </c>
      <c r="B5062" s="88" t="s">
        <v>2522</v>
      </c>
      <c r="C5062" s="88" t="s">
        <v>2523</v>
      </c>
      <c r="D5062" s="89">
        <v>172</v>
      </c>
      <c r="F5062" s="98">
        <f aca="true" t="shared" si="79" ref="F5062:F5125">D5062/1000</f>
        <v>0.172</v>
      </c>
      <c r="I5062" s="98">
        <v>0.172</v>
      </c>
    </row>
    <row r="5063" spans="1:9" ht="12.75" hidden="1" outlineLevel="4">
      <c r="A5063" s="85" t="s">
        <v>5972</v>
      </c>
      <c r="B5063" s="88" t="s">
        <v>2525</v>
      </c>
      <c r="C5063" s="88" t="s">
        <v>2526</v>
      </c>
      <c r="D5063" s="89">
        <v>1841</v>
      </c>
      <c r="F5063" s="98">
        <f t="shared" si="79"/>
        <v>1.841</v>
      </c>
      <c r="I5063" s="98">
        <v>1.841</v>
      </c>
    </row>
    <row r="5064" spans="1:9" ht="12.75" hidden="1" outlineLevel="4">
      <c r="A5064" s="85" t="s">
        <v>5973</v>
      </c>
      <c r="B5064" s="88" t="s">
        <v>3348</v>
      </c>
      <c r="C5064" s="88" t="s">
        <v>3349</v>
      </c>
      <c r="D5064" s="89">
        <v>533</v>
      </c>
      <c r="F5064" s="98">
        <f t="shared" si="79"/>
        <v>0.533</v>
      </c>
      <c r="I5064" s="98">
        <v>0.533</v>
      </c>
    </row>
    <row r="5065" spans="1:9" ht="12.75" hidden="1" outlineLevel="4">
      <c r="A5065" s="85" t="s">
        <v>5974</v>
      </c>
      <c r="B5065" s="88" t="s">
        <v>2480</v>
      </c>
      <c r="C5065" s="88" t="s">
        <v>2481</v>
      </c>
      <c r="D5065" s="89">
        <v>-210768</v>
      </c>
      <c r="F5065" s="98">
        <f t="shared" si="79"/>
        <v>-210.768</v>
      </c>
      <c r="I5065" s="98">
        <v>-210.768</v>
      </c>
    </row>
    <row r="5066" spans="1:9" ht="12.75" hidden="1" outlineLevel="4">
      <c r="A5066" s="85" t="s">
        <v>5975</v>
      </c>
      <c r="B5066" s="88" t="s">
        <v>2483</v>
      </c>
      <c r="C5066" s="88" t="s">
        <v>2484</v>
      </c>
      <c r="D5066" s="89">
        <v>590398</v>
      </c>
      <c r="F5066" s="98">
        <f t="shared" si="79"/>
        <v>590.398</v>
      </c>
      <c r="I5066" s="98">
        <v>590.398</v>
      </c>
    </row>
    <row r="5067" spans="1:9" ht="12.75" hidden="1" outlineLevel="4">
      <c r="A5067" s="85" t="s">
        <v>5976</v>
      </c>
      <c r="B5067" s="88" t="s">
        <v>5089</v>
      </c>
      <c r="C5067" s="88" t="s">
        <v>5090</v>
      </c>
      <c r="D5067" s="89">
        <v>3957</v>
      </c>
      <c r="F5067" s="98">
        <f t="shared" si="79"/>
        <v>3.957</v>
      </c>
      <c r="I5067" s="98">
        <v>3.957</v>
      </c>
    </row>
    <row r="5068" spans="1:9" ht="12.75" hidden="1" outlineLevel="4">
      <c r="A5068" s="85" t="s">
        <v>5977</v>
      </c>
      <c r="B5068" s="88" t="s">
        <v>2700</v>
      </c>
      <c r="C5068" s="88" t="s">
        <v>2701</v>
      </c>
      <c r="D5068" s="89">
        <v>6439</v>
      </c>
      <c r="F5068" s="98">
        <f t="shared" si="79"/>
        <v>6.439</v>
      </c>
      <c r="I5068" s="98">
        <v>6.439</v>
      </c>
    </row>
    <row r="5069" spans="1:9" ht="12.75" hidden="1" outlineLevel="4">
      <c r="A5069" s="85" t="s">
        <v>5978</v>
      </c>
      <c r="B5069" s="88" t="s">
        <v>2486</v>
      </c>
      <c r="C5069" s="88" t="s">
        <v>2487</v>
      </c>
      <c r="D5069" s="89">
        <v>111981</v>
      </c>
      <c r="F5069" s="98">
        <f t="shared" si="79"/>
        <v>111.981</v>
      </c>
      <c r="I5069" s="98">
        <v>111.981</v>
      </c>
    </row>
    <row r="5070" spans="1:9" ht="12.75" hidden="1" outlineLevel="4">
      <c r="A5070" s="85" t="s">
        <v>5979</v>
      </c>
      <c r="B5070" s="88" t="s">
        <v>2413</v>
      </c>
      <c r="C5070" s="88" t="s">
        <v>2414</v>
      </c>
      <c r="D5070" s="89">
        <v>-3635</v>
      </c>
      <c r="F5070" s="98">
        <f t="shared" si="79"/>
        <v>-3.635</v>
      </c>
      <c r="I5070" s="98">
        <v>-3.635</v>
      </c>
    </row>
    <row r="5071" spans="1:9" ht="12.75" hidden="1" outlineLevel="4">
      <c r="A5071" s="85" t="s">
        <v>5980</v>
      </c>
      <c r="B5071" s="88" t="s">
        <v>1617</v>
      </c>
      <c r="C5071" s="88" t="s">
        <v>5220</v>
      </c>
      <c r="D5071" s="89">
        <v>1000</v>
      </c>
      <c r="F5071" s="98">
        <f t="shared" si="79"/>
        <v>1</v>
      </c>
      <c r="I5071" s="98">
        <v>1</v>
      </c>
    </row>
    <row r="5072" spans="1:9" ht="12.75" hidden="1" outlineLevel="4">
      <c r="A5072" s="85" t="s">
        <v>5981</v>
      </c>
      <c r="B5072" s="88" t="s">
        <v>5437</v>
      </c>
      <c r="C5072" s="88" t="s">
        <v>5438</v>
      </c>
      <c r="D5072" s="89">
        <v>4072</v>
      </c>
      <c r="F5072" s="98">
        <f t="shared" si="79"/>
        <v>4.072</v>
      </c>
      <c r="I5072" s="98">
        <v>4.072</v>
      </c>
    </row>
    <row r="5073" spans="1:9" ht="12.75" hidden="1" outlineLevel="4">
      <c r="A5073" s="85" t="s">
        <v>5982</v>
      </c>
      <c r="B5073" s="88" t="s">
        <v>2416</v>
      </c>
      <c r="C5073" s="88" t="s">
        <v>2417</v>
      </c>
      <c r="D5073" s="89">
        <v>2350</v>
      </c>
      <c r="F5073" s="98">
        <f t="shared" si="79"/>
        <v>2.35</v>
      </c>
      <c r="I5073" s="98">
        <v>2.35</v>
      </c>
    </row>
    <row r="5074" spans="1:9" ht="12.75" hidden="1" outlineLevel="4">
      <c r="A5074" s="85" t="s">
        <v>5983</v>
      </c>
      <c r="B5074" s="88" t="s">
        <v>2393</v>
      </c>
      <c r="C5074" s="88" t="s">
        <v>2394</v>
      </c>
      <c r="D5074" s="89">
        <v>1030</v>
      </c>
      <c r="F5074" s="98">
        <f t="shared" si="79"/>
        <v>1.03</v>
      </c>
      <c r="I5074" s="98">
        <v>1.03</v>
      </c>
    </row>
    <row r="5075" spans="1:9" ht="12.75" hidden="1" outlineLevel="4">
      <c r="A5075" s="85" t="s">
        <v>5984</v>
      </c>
      <c r="B5075" s="88" t="s">
        <v>5985</v>
      </c>
      <c r="C5075" s="88" t="s">
        <v>5986</v>
      </c>
      <c r="D5075" s="89">
        <v>5000</v>
      </c>
      <c r="F5075" s="98">
        <f t="shared" si="79"/>
        <v>5</v>
      </c>
      <c r="I5075" s="98">
        <v>5</v>
      </c>
    </row>
    <row r="5076" spans="1:9" ht="12.75" hidden="1" outlineLevel="4">
      <c r="A5076" s="85" t="s">
        <v>5987</v>
      </c>
      <c r="B5076" s="88" t="s">
        <v>2396</v>
      </c>
      <c r="C5076" s="88" t="s">
        <v>2397</v>
      </c>
      <c r="D5076" s="89">
        <v>2560</v>
      </c>
      <c r="F5076" s="98">
        <f t="shared" si="79"/>
        <v>2.56</v>
      </c>
      <c r="I5076" s="98">
        <v>2.56</v>
      </c>
    </row>
    <row r="5077" spans="1:9" ht="12.75" hidden="1" outlineLevel="4">
      <c r="A5077" s="85" t="s">
        <v>5988</v>
      </c>
      <c r="B5077" s="88" t="s">
        <v>4226</v>
      </c>
      <c r="C5077" s="88" t="s">
        <v>4227</v>
      </c>
      <c r="D5077" s="89">
        <v>250</v>
      </c>
      <c r="F5077" s="98">
        <f t="shared" si="79"/>
        <v>0.25</v>
      </c>
      <c r="I5077" s="98">
        <v>0.25</v>
      </c>
    </row>
    <row r="5078" spans="1:9" ht="12.75" hidden="1" outlineLevel="4">
      <c r="A5078" s="85" t="s">
        <v>5989</v>
      </c>
      <c r="B5078" s="88" t="s">
        <v>2504</v>
      </c>
      <c r="C5078" s="88" t="s">
        <v>2505</v>
      </c>
      <c r="D5078" s="89">
        <v>1648</v>
      </c>
      <c r="F5078" s="98">
        <f t="shared" si="79"/>
        <v>1.648</v>
      </c>
      <c r="I5078" s="98">
        <v>1.648</v>
      </c>
    </row>
    <row r="5079" spans="1:9" ht="12.75" hidden="1" outlineLevel="4">
      <c r="A5079" s="85" t="s">
        <v>5990</v>
      </c>
      <c r="B5079" s="88" t="s">
        <v>3328</v>
      </c>
      <c r="C5079" s="88" t="s">
        <v>3329</v>
      </c>
      <c r="D5079" s="89">
        <v>1000</v>
      </c>
      <c r="F5079" s="98">
        <f t="shared" si="79"/>
        <v>1</v>
      </c>
      <c r="I5079" s="98">
        <v>1</v>
      </c>
    </row>
    <row r="5080" spans="1:9" ht="12.75" hidden="1" outlineLevel="4">
      <c r="A5080" s="85" t="s">
        <v>5991</v>
      </c>
      <c r="B5080" s="88" t="s">
        <v>2507</v>
      </c>
      <c r="C5080" s="88" t="s">
        <v>2508</v>
      </c>
      <c r="D5080" s="89">
        <v>3025</v>
      </c>
      <c r="F5080" s="98">
        <f t="shared" si="79"/>
        <v>3.025</v>
      </c>
      <c r="I5080" s="98">
        <v>3.025</v>
      </c>
    </row>
    <row r="5081" spans="1:9" ht="12.75" hidden="1" outlineLevel="4">
      <c r="A5081" s="85" t="s">
        <v>5992</v>
      </c>
      <c r="B5081" s="88" t="s">
        <v>2513</v>
      </c>
      <c r="C5081" s="88" t="s">
        <v>2514</v>
      </c>
      <c r="D5081" s="89">
        <v>7437</v>
      </c>
      <c r="F5081" s="98">
        <f t="shared" si="79"/>
        <v>7.437</v>
      </c>
      <c r="I5081" s="98">
        <v>7.437</v>
      </c>
    </row>
    <row r="5082" spans="1:9" ht="12.75" hidden="1" outlineLevel="4">
      <c r="A5082" s="85" t="s">
        <v>5993</v>
      </c>
      <c r="B5082" s="88" t="s">
        <v>2437</v>
      </c>
      <c r="C5082" s="88" t="s">
        <v>2438</v>
      </c>
      <c r="D5082" s="89">
        <v>5673</v>
      </c>
      <c r="F5082" s="98">
        <f t="shared" si="79"/>
        <v>5.673</v>
      </c>
      <c r="I5082" s="98">
        <v>5.673</v>
      </c>
    </row>
    <row r="5083" spans="1:9" ht="12.75" hidden="1" outlineLevel="4">
      <c r="A5083" s="85" t="s">
        <v>5994</v>
      </c>
      <c r="B5083" s="88" t="s">
        <v>2443</v>
      </c>
      <c r="C5083" s="88" t="s">
        <v>4691</v>
      </c>
      <c r="D5083" s="89">
        <v>11616</v>
      </c>
      <c r="F5083" s="98">
        <f t="shared" si="79"/>
        <v>11.616</v>
      </c>
      <c r="I5083" s="98">
        <v>11.616</v>
      </c>
    </row>
    <row r="5084" spans="1:9" ht="12.75" hidden="1" outlineLevel="4">
      <c r="A5084" s="85" t="s">
        <v>5995</v>
      </c>
      <c r="B5084" s="88" t="s">
        <v>4693</v>
      </c>
      <c r="C5084" s="88" t="s">
        <v>4694</v>
      </c>
      <c r="D5084" s="89">
        <v>5667</v>
      </c>
      <c r="F5084" s="98">
        <f t="shared" si="79"/>
        <v>5.667</v>
      </c>
      <c r="I5084" s="98">
        <v>5.667</v>
      </c>
    </row>
    <row r="5085" spans="1:9" ht="12.75" hidden="1" outlineLevel="4">
      <c r="A5085" s="85" t="s">
        <v>5996</v>
      </c>
      <c r="B5085" s="88" t="s">
        <v>4696</v>
      </c>
      <c r="C5085" s="88" t="s">
        <v>4697</v>
      </c>
      <c r="D5085" s="89">
        <v>23165</v>
      </c>
      <c r="F5085" s="98">
        <f t="shared" si="79"/>
        <v>23.165</v>
      </c>
      <c r="I5085" s="98">
        <v>23.165</v>
      </c>
    </row>
    <row r="5086" spans="1:9" ht="12.75" hidden="1" outlineLevel="4">
      <c r="A5086" s="85" t="s">
        <v>5997</v>
      </c>
      <c r="B5086" s="88" t="s">
        <v>4699</v>
      </c>
      <c r="C5086" s="88" t="s">
        <v>4700</v>
      </c>
      <c r="D5086" s="89">
        <v>2029</v>
      </c>
      <c r="F5086" s="98">
        <f t="shared" si="79"/>
        <v>2.029</v>
      </c>
      <c r="I5086" s="98">
        <v>2.029</v>
      </c>
    </row>
    <row r="5087" spans="1:9" ht="12.75" hidden="1" outlineLevel="4">
      <c r="A5087" s="85" t="s">
        <v>5998</v>
      </c>
      <c r="B5087" s="88" t="s">
        <v>4702</v>
      </c>
      <c r="C5087" s="88" t="s">
        <v>4703</v>
      </c>
      <c r="D5087" s="89">
        <v>37</v>
      </c>
      <c r="F5087" s="98">
        <f t="shared" si="79"/>
        <v>0.037</v>
      </c>
      <c r="I5087" s="98">
        <v>0.037</v>
      </c>
    </row>
    <row r="5088" spans="1:9" ht="12.75" hidden="1" outlineLevel="4">
      <c r="A5088" s="85" t="s">
        <v>5999</v>
      </c>
      <c r="B5088" s="88" t="s">
        <v>2477</v>
      </c>
      <c r="C5088" s="88" t="s">
        <v>2478</v>
      </c>
      <c r="D5088" s="89">
        <v>-130545</v>
      </c>
      <c r="F5088" s="98">
        <f t="shared" si="79"/>
        <v>-130.545</v>
      </c>
      <c r="I5088" s="98">
        <v>-130.545</v>
      </c>
    </row>
    <row r="5089" spans="1:9" ht="12.75" hidden="1" outlineLevel="3" collapsed="1">
      <c r="A5089" s="85" t="s">
        <v>2398</v>
      </c>
      <c r="B5089" s="90" t="s">
        <v>2351</v>
      </c>
      <c r="C5089" s="90" t="s">
        <v>2352</v>
      </c>
      <c r="D5089" s="91">
        <v>605709</v>
      </c>
      <c r="F5089" s="98">
        <f t="shared" si="79"/>
        <v>605.709</v>
      </c>
      <c r="I5089" s="98">
        <v>605.709</v>
      </c>
    </row>
    <row r="5090" spans="1:9" ht="12.75" outlineLevel="2" collapsed="1">
      <c r="A5090" s="85" t="s">
        <v>2401</v>
      </c>
      <c r="B5090" s="90" t="s">
        <v>2353</v>
      </c>
      <c r="C5090" s="90" t="s">
        <v>5908</v>
      </c>
      <c r="D5090" s="91">
        <v>1121324</v>
      </c>
      <c r="F5090" s="98">
        <f t="shared" si="79"/>
        <v>1121.324</v>
      </c>
      <c r="I5090" s="98">
        <v>1121.324</v>
      </c>
    </row>
    <row r="5091" spans="1:9" ht="12.75" hidden="1" outlineLevel="4">
      <c r="A5091" s="85" t="s">
        <v>2354</v>
      </c>
      <c r="B5091" s="88" t="s">
        <v>3200</v>
      </c>
      <c r="C5091" s="88" t="s">
        <v>4263</v>
      </c>
      <c r="D5091" s="89">
        <v>1434759</v>
      </c>
      <c r="F5091" s="98">
        <f t="shared" si="79"/>
        <v>1434.759</v>
      </c>
      <c r="I5091" s="98">
        <v>1434.759</v>
      </c>
    </row>
    <row r="5092" spans="1:9" ht="12.75" hidden="1" outlineLevel="4">
      <c r="A5092" s="85" t="s">
        <v>2355</v>
      </c>
      <c r="B5092" s="88" t="s">
        <v>2525</v>
      </c>
      <c r="C5092" s="88" t="s">
        <v>2526</v>
      </c>
      <c r="D5092" s="89">
        <v>6136</v>
      </c>
      <c r="F5092" s="98">
        <f t="shared" si="79"/>
        <v>6.136</v>
      </c>
      <c r="I5092" s="98">
        <v>6.136</v>
      </c>
    </row>
    <row r="5093" spans="1:9" ht="12.75" hidden="1" outlineLevel="4">
      <c r="A5093" s="85" t="s">
        <v>2356</v>
      </c>
      <c r="B5093" s="88" t="s">
        <v>2562</v>
      </c>
      <c r="C5093" s="88" t="s">
        <v>2563</v>
      </c>
      <c r="D5093" s="89">
        <v>26</v>
      </c>
      <c r="F5093" s="98">
        <f t="shared" si="79"/>
        <v>0.026</v>
      </c>
      <c r="I5093" s="98">
        <v>0.026</v>
      </c>
    </row>
    <row r="5094" spans="1:9" ht="12.75" hidden="1" outlineLevel="4">
      <c r="A5094" s="85" t="s">
        <v>2357</v>
      </c>
      <c r="B5094" s="88" t="s">
        <v>4693</v>
      </c>
      <c r="C5094" s="88" t="s">
        <v>4694</v>
      </c>
      <c r="D5094" s="89">
        <v>11171</v>
      </c>
      <c r="F5094" s="98">
        <f t="shared" si="79"/>
        <v>11.171</v>
      </c>
      <c r="I5094" s="98">
        <v>11.171</v>
      </c>
    </row>
    <row r="5095" spans="1:9" ht="12.75" hidden="1" outlineLevel="3" collapsed="1">
      <c r="A5095" s="85" t="s">
        <v>2398</v>
      </c>
      <c r="B5095" s="90" t="s">
        <v>2358</v>
      </c>
      <c r="C5095" s="90" t="s">
        <v>2359</v>
      </c>
      <c r="D5095" s="91">
        <v>1452092</v>
      </c>
      <c r="F5095" s="98">
        <f t="shared" si="79"/>
        <v>1452.092</v>
      </c>
      <c r="I5095" s="98">
        <v>1452.092</v>
      </c>
    </row>
    <row r="5096" spans="1:9" ht="12.75" outlineLevel="2" collapsed="1">
      <c r="A5096" s="85" t="s">
        <v>2401</v>
      </c>
      <c r="B5096" s="90" t="s">
        <v>4554</v>
      </c>
      <c r="C5096" s="90" t="s">
        <v>5909</v>
      </c>
      <c r="D5096" s="91">
        <v>1452092</v>
      </c>
      <c r="F5096" s="98">
        <f t="shared" si="79"/>
        <v>1452.092</v>
      </c>
      <c r="I5096" s="98">
        <v>1452.092</v>
      </c>
    </row>
    <row r="5097" spans="1:9" ht="12.75" hidden="1" outlineLevel="4">
      <c r="A5097" s="85" t="s">
        <v>4555</v>
      </c>
      <c r="B5097" s="88" t="s">
        <v>4693</v>
      </c>
      <c r="C5097" s="88" t="s">
        <v>4694</v>
      </c>
      <c r="D5097" s="89">
        <v>3495</v>
      </c>
      <c r="F5097" s="98">
        <f t="shared" si="79"/>
        <v>3.495</v>
      </c>
      <c r="I5097" s="98">
        <v>3.495</v>
      </c>
    </row>
    <row r="5098" spans="1:9" ht="12.75" hidden="1" outlineLevel="4">
      <c r="A5098" s="85" t="s">
        <v>4556</v>
      </c>
      <c r="B5098" s="88" t="s">
        <v>2534</v>
      </c>
      <c r="C5098" s="88" t="s">
        <v>2535</v>
      </c>
      <c r="D5098" s="89">
        <v>130300</v>
      </c>
      <c r="F5098" s="98">
        <f t="shared" si="79"/>
        <v>130.3</v>
      </c>
      <c r="I5098" s="98">
        <v>130.3</v>
      </c>
    </row>
    <row r="5099" spans="1:9" ht="12.75" hidden="1" outlineLevel="3" collapsed="1">
      <c r="A5099" s="85" t="s">
        <v>2398</v>
      </c>
      <c r="B5099" s="90" t="s">
        <v>4557</v>
      </c>
      <c r="C5099" s="90" t="s">
        <v>4558</v>
      </c>
      <c r="D5099" s="91">
        <v>133795</v>
      </c>
      <c r="F5099" s="98">
        <f t="shared" si="79"/>
        <v>133.795</v>
      </c>
      <c r="I5099" s="98">
        <v>133.795</v>
      </c>
    </row>
    <row r="5100" spans="1:9" ht="12.75" hidden="1" outlineLevel="4">
      <c r="A5100" s="85" t="s">
        <v>4559</v>
      </c>
      <c r="B5100" s="88" t="s">
        <v>2483</v>
      </c>
      <c r="C5100" s="88" t="s">
        <v>2484</v>
      </c>
      <c r="D5100" s="89">
        <v>303352</v>
      </c>
      <c r="F5100" s="98">
        <f t="shared" si="79"/>
        <v>303.352</v>
      </c>
      <c r="I5100" s="98">
        <v>303.352</v>
      </c>
    </row>
    <row r="5101" spans="1:9" ht="12.75" hidden="1" outlineLevel="4">
      <c r="A5101" s="85" t="s">
        <v>4560</v>
      </c>
      <c r="B5101" s="88" t="s">
        <v>318</v>
      </c>
      <c r="C5101" s="88" t="s">
        <v>319</v>
      </c>
      <c r="D5101" s="89">
        <v>938</v>
      </c>
      <c r="F5101" s="98">
        <f t="shared" si="79"/>
        <v>0.938</v>
      </c>
      <c r="I5101" s="98">
        <v>0.938</v>
      </c>
    </row>
    <row r="5102" spans="1:9" ht="12.75" hidden="1" outlineLevel="4">
      <c r="A5102" s="85" t="s">
        <v>4561</v>
      </c>
      <c r="B5102" s="88" t="s">
        <v>2486</v>
      </c>
      <c r="C5102" s="88" t="s">
        <v>2487</v>
      </c>
      <c r="D5102" s="89">
        <v>44330</v>
      </c>
      <c r="F5102" s="98">
        <f t="shared" si="79"/>
        <v>44.33</v>
      </c>
      <c r="I5102" s="98">
        <v>44.33</v>
      </c>
    </row>
    <row r="5103" spans="1:9" ht="12.75" hidden="1" outlineLevel="4">
      <c r="A5103" s="85" t="s">
        <v>4562</v>
      </c>
      <c r="B5103" s="88" t="s">
        <v>2407</v>
      </c>
      <c r="C5103" s="88" t="s">
        <v>2408</v>
      </c>
      <c r="D5103" s="89">
        <v>-1636</v>
      </c>
      <c r="F5103" s="98">
        <f t="shared" si="79"/>
        <v>-1.636</v>
      </c>
      <c r="I5103" s="98">
        <v>-1.636</v>
      </c>
    </row>
    <row r="5104" spans="1:9" ht="12.75" hidden="1" outlineLevel="4">
      <c r="A5104" s="85" t="s">
        <v>4563</v>
      </c>
      <c r="B5104" s="88" t="s">
        <v>2410</v>
      </c>
      <c r="C5104" s="88" t="s">
        <v>2411</v>
      </c>
      <c r="D5104" s="89">
        <v>939</v>
      </c>
      <c r="F5104" s="98">
        <f t="shared" si="79"/>
        <v>0.939</v>
      </c>
      <c r="I5104" s="98">
        <v>0.939</v>
      </c>
    </row>
    <row r="5105" spans="1:9" ht="12.75" hidden="1" outlineLevel="4">
      <c r="A5105" s="85" t="s">
        <v>4564</v>
      </c>
      <c r="B5105" s="88" t="s">
        <v>2413</v>
      </c>
      <c r="C5105" s="88" t="s">
        <v>2414</v>
      </c>
      <c r="D5105" s="89">
        <v>-1539</v>
      </c>
      <c r="F5105" s="98">
        <f t="shared" si="79"/>
        <v>-1.539</v>
      </c>
      <c r="I5105" s="98">
        <v>-1.539</v>
      </c>
    </row>
    <row r="5106" spans="1:9" ht="12.75" hidden="1" outlineLevel="4">
      <c r="A5106" s="85" t="s">
        <v>4565</v>
      </c>
      <c r="B5106" s="88" t="s">
        <v>1617</v>
      </c>
      <c r="C5106" s="88" t="s">
        <v>5220</v>
      </c>
      <c r="D5106" s="89">
        <v>880</v>
      </c>
      <c r="F5106" s="98">
        <f t="shared" si="79"/>
        <v>0.88</v>
      </c>
      <c r="I5106" s="98">
        <v>0.88</v>
      </c>
    </row>
    <row r="5107" spans="1:9" ht="12.75" hidden="1" outlineLevel="4">
      <c r="A5107" s="85" t="s">
        <v>4566</v>
      </c>
      <c r="B5107" s="88" t="s">
        <v>6165</v>
      </c>
      <c r="C5107" s="88" t="s">
        <v>6166</v>
      </c>
      <c r="D5107" s="89">
        <v>400</v>
      </c>
      <c r="F5107" s="98">
        <f t="shared" si="79"/>
        <v>0.4</v>
      </c>
      <c r="I5107" s="98">
        <v>0.4</v>
      </c>
    </row>
    <row r="5108" spans="1:9" ht="12.75" hidden="1" outlineLevel="4">
      <c r="A5108" s="85" t="s">
        <v>4567</v>
      </c>
      <c r="B5108" s="88" t="s">
        <v>616</v>
      </c>
      <c r="C5108" s="88" t="s">
        <v>617</v>
      </c>
      <c r="D5108" s="89">
        <v>5850</v>
      </c>
      <c r="F5108" s="98">
        <f t="shared" si="79"/>
        <v>5.85</v>
      </c>
      <c r="I5108" s="98">
        <v>5.85</v>
      </c>
    </row>
    <row r="5109" spans="1:9" ht="12.75" hidden="1" outlineLevel="4">
      <c r="A5109" s="85" t="s">
        <v>4568</v>
      </c>
      <c r="B5109" s="88" t="s">
        <v>3156</v>
      </c>
      <c r="C5109" s="88" t="s">
        <v>3157</v>
      </c>
      <c r="D5109" s="89">
        <v>1200</v>
      </c>
      <c r="F5109" s="98">
        <f t="shared" si="79"/>
        <v>1.2</v>
      </c>
      <c r="I5109" s="98">
        <v>1.2</v>
      </c>
    </row>
    <row r="5110" spans="1:9" ht="12.75" hidden="1" outlineLevel="4">
      <c r="A5110" s="85" t="s">
        <v>4569</v>
      </c>
      <c r="B5110" s="88" t="s">
        <v>3159</v>
      </c>
      <c r="C5110" s="88" t="s">
        <v>3160</v>
      </c>
      <c r="D5110" s="89">
        <v>3500</v>
      </c>
      <c r="F5110" s="98">
        <f t="shared" si="79"/>
        <v>3.5</v>
      </c>
      <c r="I5110" s="98">
        <v>3.5</v>
      </c>
    </row>
    <row r="5111" spans="1:9" ht="12.75" hidden="1" outlineLevel="4">
      <c r="A5111" s="85" t="s">
        <v>4570</v>
      </c>
      <c r="B5111" s="88" t="s">
        <v>2416</v>
      </c>
      <c r="C5111" s="88" t="s">
        <v>2417</v>
      </c>
      <c r="D5111" s="89">
        <v>350</v>
      </c>
      <c r="F5111" s="98">
        <f t="shared" si="79"/>
        <v>0.35</v>
      </c>
      <c r="I5111" s="98">
        <v>0.35</v>
      </c>
    </row>
    <row r="5112" spans="1:9" ht="12.75" hidden="1" outlineLevel="4">
      <c r="A5112" s="85" t="s">
        <v>4571</v>
      </c>
      <c r="B5112" s="88" t="s">
        <v>2393</v>
      </c>
      <c r="C5112" s="88" t="s">
        <v>2394</v>
      </c>
      <c r="D5112" s="89">
        <v>800</v>
      </c>
      <c r="F5112" s="98">
        <f t="shared" si="79"/>
        <v>0.8</v>
      </c>
      <c r="I5112" s="98">
        <v>0.8</v>
      </c>
    </row>
    <row r="5113" spans="1:9" ht="12.75" hidden="1" outlineLevel="4">
      <c r="A5113" s="85" t="s">
        <v>4572</v>
      </c>
      <c r="B5113" s="88" t="s">
        <v>517</v>
      </c>
      <c r="C5113" s="88" t="s">
        <v>518</v>
      </c>
      <c r="D5113" s="89">
        <v>120</v>
      </c>
      <c r="F5113" s="98">
        <f t="shared" si="79"/>
        <v>0.12</v>
      </c>
      <c r="I5113" s="98">
        <v>0.12</v>
      </c>
    </row>
    <row r="5114" spans="1:9" ht="12.75" hidden="1" outlineLevel="4">
      <c r="A5114" s="85" t="s">
        <v>4573</v>
      </c>
      <c r="B5114" s="88" t="s">
        <v>3109</v>
      </c>
      <c r="C5114" s="88" t="s">
        <v>3110</v>
      </c>
      <c r="D5114" s="89">
        <v>2000</v>
      </c>
      <c r="F5114" s="98">
        <f t="shared" si="79"/>
        <v>2</v>
      </c>
      <c r="I5114" s="98">
        <v>2</v>
      </c>
    </row>
    <row r="5115" spans="1:9" ht="12.75" hidden="1" outlineLevel="4">
      <c r="A5115" s="85" t="s">
        <v>4574</v>
      </c>
      <c r="B5115" s="88" t="s">
        <v>3284</v>
      </c>
      <c r="C5115" s="88" t="s">
        <v>3285</v>
      </c>
      <c r="D5115" s="89">
        <v>120</v>
      </c>
      <c r="F5115" s="98">
        <f t="shared" si="79"/>
        <v>0.12</v>
      </c>
      <c r="I5115" s="98">
        <v>0.12</v>
      </c>
    </row>
    <row r="5116" spans="1:9" ht="12.75" hidden="1" outlineLevel="4">
      <c r="A5116" s="85" t="s">
        <v>4575</v>
      </c>
      <c r="B5116" s="88" t="s">
        <v>5101</v>
      </c>
      <c r="C5116" s="88" t="s">
        <v>5102</v>
      </c>
      <c r="D5116" s="89">
        <v>150</v>
      </c>
      <c r="F5116" s="98">
        <f t="shared" si="79"/>
        <v>0.15</v>
      </c>
      <c r="I5116" s="98">
        <v>0.15</v>
      </c>
    </row>
    <row r="5117" spans="1:9" ht="12.75" hidden="1" outlineLevel="4">
      <c r="A5117" s="85" t="s">
        <v>4576</v>
      </c>
      <c r="B5117" s="88" t="s">
        <v>2756</v>
      </c>
      <c r="C5117" s="88" t="s">
        <v>2757</v>
      </c>
      <c r="D5117" s="89">
        <v>500</v>
      </c>
      <c r="F5117" s="98">
        <f t="shared" si="79"/>
        <v>0.5</v>
      </c>
      <c r="I5117" s="98">
        <v>0.5</v>
      </c>
    </row>
    <row r="5118" spans="1:9" ht="12.75" hidden="1" outlineLevel="4">
      <c r="A5118" s="85" t="s">
        <v>4577</v>
      </c>
      <c r="B5118" s="88" t="s">
        <v>2428</v>
      </c>
      <c r="C5118" s="88" t="s">
        <v>2429</v>
      </c>
      <c r="D5118" s="89">
        <v>400</v>
      </c>
      <c r="F5118" s="98">
        <f t="shared" si="79"/>
        <v>0.4</v>
      </c>
      <c r="I5118" s="98">
        <v>0.4</v>
      </c>
    </row>
    <row r="5119" spans="1:9" ht="12.75" hidden="1" outlineLevel="4">
      <c r="A5119" s="85" t="s">
        <v>4578</v>
      </c>
      <c r="B5119" s="88" t="s">
        <v>2584</v>
      </c>
      <c r="C5119" s="88" t="s">
        <v>2585</v>
      </c>
      <c r="D5119" s="89">
        <v>400</v>
      </c>
      <c r="F5119" s="98">
        <f t="shared" si="79"/>
        <v>0.4</v>
      </c>
      <c r="I5119" s="98">
        <v>0.4</v>
      </c>
    </row>
    <row r="5120" spans="1:9" ht="12.75" hidden="1" outlineLevel="4">
      <c r="A5120" s="85" t="s">
        <v>4579</v>
      </c>
      <c r="B5120" s="88" t="s">
        <v>4580</v>
      </c>
      <c r="C5120" s="88" t="s">
        <v>4581</v>
      </c>
      <c r="D5120" s="89">
        <v>250</v>
      </c>
      <c r="F5120" s="98">
        <f t="shared" si="79"/>
        <v>0.25</v>
      </c>
      <c r="I5120" s="98">
        <v>0.25</v>
      </c>
    </row>
    <row r="5121" spans="1:9" ht="12.75" hidden="1" outlineLevel="4">
      <c r="A5121" s="85" t="s">
        <v>4582</v>
      </c>
      <c r="B5121" s="88" t="s">
        <v>2431</v>
      </c>
      <c r="C5121" s="88" t="s">
        <v>2432</v>
      </c>
      <c r="D5121" s="89">
        <v>8195</v>
      </c>
      <c r="F5121" s="98">
        <f t="shared" si="79"/>
        <v>8.195</v>
      </c>
      <c r="I5121" s="98">
        <v>8.195</v>
      </c>
    </row>
    <row r="5122" spans="1:9" ht="12.75" hidden="1" outlineLevel="4">
      <c r="A5122" s="85" t="s">
        <v>4583</v>
      </c>
      <c r="B5122" s="88" t="s">
        <v>2507</v>
      </c>
      <c r="C5122" s="88" t="s">
        <v>2508</v>
      </c>
      <c r="D5122" s="89">
        <v>2079</v>
      </c>
      <c r="F5122" s="98">
        <f t="shared" si="79"/>
        <v>2.079</v>
      </c>
      <c r="I5122" s="98">
        <v>2.079</v>
      </c>
    </row>
    <row r="5123" spans="1:9" ht="12.75" hidden="1" outlineLevel="4">
      <c r="A5123" s="85" t="s">
        <v>4584</v>
      </c>
      <c r="B5123" s="88" t="s">
        <v>2513</v>
      </c>
      <c r="C5123" s="88" t="s">
        <v>2514</v>
      </c>
      <c r="D5123" s="89">
        <v>4970</v>
      </c>
      <c r="F5123" s="98">
        <f t="shared" si="79"/>
        <v>4.97</v>
      </c>
      <c r="I5123" s="98">
        <v>4.97</v>
      </c>
    </row>
    <row r="5124" spans="1:9" ht="12.75" hidden="1" outlineLevel="4">
      <c r="A5124" s="85" t="s">
        <v>4585</v>
      </c>
      <c r="B5124" s="88" t="s">
        <v>2437</v>
      </c>
      <c r="C5124" s="88" t="s">
        <v>2438</v>
      </c>
      <c r="D5124" s="89">
        <v>3901</v>
      </c>
      <c r="F5124" s="98">
        <f t="shared" si="79"/>
        <v>3.901</v>
      </c>
      <c r="I5124" s="98">
        <v>3.901</v>
      </c>
    </row>
    <row r="5125" spans="1:9" ht="12.75" hidden="1" outlineLevel="4">
      <c r="A5125" s="85" t="s">
        <v>4586</v>
      </c>
      <c r="B5125" s="88" t="s">
        <v>2440</v>
      </c>
      <c r="C5125" s="88" t="s">
        <v>2441</v>
      </c>
      <c r="D5125" s="89">
        <v>6568</v>
      </c>
      <c r="F5125" s="98">
        <f t="shared" si="79"/>
        <v>6.568</v>
      </c>
      <c r="I5125" s="98">
        <v>6.568</v>
      </c>
    </row>
    <row r="5126" spans="1:9" ht="12.75" hidden="1" outlineLevel="4">
      <c r="A5126" s="85" t="s">
        <v>4587</v>
      </c>
      <c r="B5126" s="88" t="s">
        <v>2443</v>
      </c>
      <c r="C5126" s="88" t="s">
        <v>4691</v>
      </c>
      <c r="D5126" s="89">
        <v>7986</v>
      </c>
      <c r="F5126" s="98">
        <f aca="true" t="shared" si="80" ref="F5126:F5189">D5126/1000</f>
        <v>7.986</v>
      </c>
      <c r="I5126" s="98">
        <v>7.986</v>
      </c>
    </row>
    <row r="5127" spans="1:9" ht="12.75" hidden="1" outlineLevel="4">
      <c r="A5127" s="85" t="s">
        <v>4588</v>
      </c>
      <c r="B5127" s="88" t="s">
        <v>4693</v>
      </c>
      <c r="C5127" s="88" t="s">
        <v>4694</v>
      </c>
      <c r="D5127" s="89">
        <v>5319</v>
      </c>
      <c r="F5127" s="98">
        <f t="shared" si="80"/>
        <v>5.319</v>
      </c>
      <c r="I5127" s="98">
        <v>5.319</v>
      </c>
    </row>
    <row r="5128" spans="1:9" ht="12.75" hidden="1" outlineLevel="4">
      <c r="A5128" s="85" t="s">
        <v>4589</v>
      </c>
      <c r="B5128" s="88" t="s">
        <v>4696</v>
      </c>
      <c r="C5128" s="88" t="s">
        <v>4697</v>
      </c>
      <c r="D5128" s="89">
        <v>15482</v>
      </c>
      <c r="F5128" s="98">
        <f t="shared" si="80"/>
        <v>15.482</v>
      </c>
      <c r="I5128" s="98">
        <v>15.482</v>
      </c>
    </row>
    <row r="5129" spans="1:9" ht="12.75" hidden="1" outlineLevel="4">
      <c r="A5129" s="85" t="s">
        <v>4590</v>
      </c>
      <c r="B5129" s="88" t="s">
        <v>4699</v>
      </c>
      <c r="C5129" s="88" t="s">
        <v>4700</v>
      </c>
      <c r="D5129" s="89">
        <v>1395</v>
      </c>
      <c r="F5129" s="98">
        <f t="shared" si="80"/>
        <v>1.395</v>
      </c>
      <c r="I5129" s="98">
        <v>1.395</v>
      </c>
    </row>
    <row r="5130" spans="1:9" ht="12.75" hidden="1" outlineLevel="4">
      <c r="A5130" s="85" t="s">
        <v>4591</v>
      </c>
      <c r="B5130" s="88" t="s">
        <v>2480</v>
      </c>
      <c r="C5130" s="88" t="s">
        <v>2481</v>
      </c>
      <c r="D5130" s="89">
        <v>-25000</v>
      </c>
      <c r="F5130" s="98">
        <f t="shared" si="80"/>
        <v>-25</v>
      </c>
      <c r="I5130" s="98">
        <v>-25</v>
      </c>
    </row>
    <row r="5131" spans="1:9" ht="12.75" hidden="1" outlineLevel="4">
      <c r="A5131" s="85" t="s">
        <v>4592</v>
      </c>
      <c r="B5131" s="88" t="s">
        <v>2404</v>
      </c>
      <c r="C5131" s="88" t="s">
        <v>2405</v>
      </c>
      <c r="D5131" s="89">
        <v>22625</v>
      </c>
      <c r="F5131" s="98">
        <f t="shared" si="80"/>
        <v>22.625</v>
      </c>
      <c r="I5131" s="98">
        <v>22.625</v>
      </c>
    </row>
    <row r="5132" spans="1:9" ht="12.75" hidden="1" outlineLevel="4">
      <c r="A5132" s="85" t="s">
        <v>4593</v>
      </c>
      <c r="B5132" s="88" t="s">
        <v>4594</v>
      </c>
      <c r="C5132" s="88" t="s">
        <v>5184</v>
      </c>
      <c r="D5132" s="89">
        <v>-37000</v>
      </c>
      <c r="F5132" s="98">
        <f t="shared" si="80"/>
        <v>-37</v>
      </c>
      <c r="I5132" s="98">
        <v>-37</v>
      </c>
    </row>
    <row r="5133" spans="1:9" ht="12.75" hidden="1" outlineLevel="4">
      <c r="A5133" s="85" t="s">
        <v>4595</v>
      </c>
      <c r="B5133" s="88" t="s">
        <v>2572</v>
      </c>
      <c r="C5133" s="88" t="s">
        <v>2573</v>
      </c>
      <c r="D5133" s="89">
        <v>900</v>
      </c>
      <c r="F5133" s="98">
        <f t="shared" si="80"/>
        <v>0.9</v>
      </c>
      <c r="I5133" s="98">
        <v>0.9</v>
      </c>
    </row>
    <row r="5134" spans="1:9" ht="12.75" hidden="1" outlineLevel="4">
      <c r="A5134" s="85" t="s">
        <v>4596</v>
      </c>
      <c r="B5134" s="88" t="s">
        <v>6360</v>
      </c>
      <c r="C5134" s="88" t="s">
        <v>6361</v>
      </c>
      <c r="D5134" s="89">
        <v>5100</v>
      </c>
      <c r="F5134" s="98">
        <f t="shared" si="80"/>
        <v>5.1</v>
      </c>
      <c r="I5134" s="98">
        <v>5.1</v>
      </c>
    </row>
    <row r="5135" spans="1:9" ht="12.75" hidden="1" outlineLevel="4">
      <c r="A5135" s="85" t="s">
        <v>4597</v>
      </c>
      <c r="B5135" s="88" t="s">
        <v>2489</v>
      </c>
      <c r="C5135" s="88" t="s">
        <v>2490</v>
      </c>
      <c r="D5135" s="89">
        <v>500</v>
      </c>
      <c r="F5135" s="98">
        <f t="shared" si="80"/>
        <v>0.5</v>
      </c>
      <c r="I5135" s="98">
        <v>0.5</v>
      </c>
    </row>
    <row r="5136" spans="1:9" ht="12.75" hidden="1" outlineLevel="4">
      <c r="A5136" s="85" t="s">
        <v>4598</v>
      </c>
      <c r="B5136" s="88" t="s">
        <v>2492</v>
      </c>
      <c r="C5136" s="88" t="s">
        <v>2493</v>
      </c>
      <c r="D5136" s="89">
        <v>400</v>
      </c>
      <c r="F5136" s="98">
        <f t="shared" si="80"/>
        <v>0.4</v>
      </c>
      <c r="I5136" s="98">
        <v>0.4</v>
      </c>
    </row>
    <row r="5137" spans="1:9" ht="12.75" hidden="1" outlineLevel="4">
      <c r="A5137" s="85" t="s">
        <v>4599</v>
      </c>
      <c r="B5137" s="88" t="s">
        <v>2396</v>
      </c>
      <c r="C5137" s="88" t="s">
        <v>2397</v>
      </c>
      <c r="D5137" s="89">
        <v>1209</v>
      </c>
      <c r="F5137" s="98">
        <f t="shared" si="80"/>
        <v>1.209</v>
      </c>
      <c r="I5137" s="98">
        <v>1.209</v>
      </c>
    </row>
    <row r="5138" spans="1:9" ht="12.75" hidden="1" outlineLevel="4">
      <c r="A5138" s="85" t="s">
        <v>4600</v>
      </c>
      <c r="B5138" s="88" t="s">
        <v>2422</v>
      </c>
      <c r="C5138" s="88" t="s">
        <v>2423</v>
      </c>
      <c r="D5138" s="89">
        <v>350</v>
      </c>
      <c r="F5138" s="98">
        <f t="shared" si="80"/>
        <v>0.35</v>
      </c>
      <c r="I5138" s="98">
        <v>0.35</v>
      </c>
    </row>
    <row r="5139" spans="1:9" ht="12.75" hidden="1" outlineLevel="4">
      <c r="A5139" s="85" t="s">
        <v>4601</v>
      </c>
      <c r="B5139" s="88" t="s">
        <v>304</v>
      </c>
      <c r="C5139" s="88" t="s">
        <v>305</v>
      </c>
      <c r="D5139" s="89">
        <v>150</v>
      </c>
      <c r="F5139" s="98">
        <f t="shared" si="80"/>
        <v>0.15</v>
      </c>
      <c r="I5139" s="98">
        <v>0.15</v>
      </c>
    </row>
    <row r="5140" spans="1:9" ht="12.75" hidden="1" outlineLevel="4">
      <c r="A5140" s="85" t="s">
        <v>4602</v>
      </c>
      <c r="B5140" s="88" t="s">
        <v>2501</v>
      </c>
      <c r="C5140" s="88" t="s">
        <v>2502</v>
      </c>
      <c r="D5140" s="89">
        <v>150</v>
      </c>
      <c r="F5140" s="98">
        <f t="shared" si="80"/>
        <v>0.15</v>
      </c>
      <c r="I5140" s="98">
        <v>0.15</v>
      </c>
    </row>
    <row r="5141" spans="1:9" ht="12.75" hidden="1" outlineLevel="4">
      <c r="A5141" s="85" t="s">
        <v>4603</v>
      </c>
      <c r="B5141" s="88" t="s">
        <v>2504</v>
      </c>
      <c r="C5141" s="88" t="s">
        <v>2505</v>
      </c>
      <c r="D5141" s="89">
        <v>4000</v>
      </c>
      <c r="F5141" s="98">
        <f t="shared" si="80"/>
        <v>4</v>
      </c>
      <c r="I5141" s="98">
        <v>4</v>
      </c>
    </row>
    <row r="5142" spans="1:9" ht="12.75" hidden="1" outlineLevel="4">
      <c r="A5142" s="85" t="s">
        <v>4604</v>
      </c>
      <c r="B5142" s="88" t="s">
        <v>2551</v>
      </c>
      <c r="C5142" s="88" t="s">
        <v>2552</v>
      </c>
      <c r="D5142" s="89">
        <v>250</v>
      </c>
      <c r="F5142" s="98">
        <f t="shared" si="80"/>
        <v>0.25</v>
      </c>
      <c r="I5142" s="98">
        <v>0.25</v>
      </c>
    </row>
    <row r="5143" spans="1:9" ht="12.75" hidden="1" outlineLevel="4">
      <c r="A5143" s="85" t="s">
        <v>4605</v>
      </c>
      <c r="B5143" s="88" t="s">
        <v>2779</v>
      </c>
      <c r="C5143" s="88" t="s">
        <v>2780</v>
      </c>
      <c r="D5143" s="89">
        <v>3500</v>
      </c>
      <c r="F5143" s="98">
        <f t="shared" si="80"/>
        <v>3.5</v>
      </c>
      <c r="I5143" s="98">
        <v>3.5</v>
      </c>
    </row>
    <row r="5144" spans="1:9" ht="12.75" hidden="1" outlineLevel="4">
      <c r="A5144" s="85" t="s">
        <v>4606</v>
      </c>
      <c r="B5144" s="88" t="s">
        <v>2510</v>
      </c>
      <c r="C5144" s="88" t="s">
        <v>2511</v>
      </c>
      <c r="D5144" s="89">
        <v>3967</v>
      </c>
      <c r="F5144" s="98">
        <f t="shared" si="80"/>
        <v>3.967</v>
      </c>
      <c r="I5144" s="98">
        <v>3.967</v>
      </c>
    </row>
    <row r="5145" spans="1:9" ht="12.75" hidden="1" outlineLevel="4">
      <c r="A5145" s="85" t="s">
        <v>4607</v>
      </c>
      <c r="B5145" s="88" t="s">
        <v>2434</v>
      </c>
      <c r="C5145" s="88" t="s">
        <v>2435</v>
      </c>
      <c r="D5145" s="89">
        <v>4466</v>
      </c>
      <c r="F5145" s="98">
        <f t="shared" si="80"/>
        <v>4.466</v>
      </c>
      <c r="I5145" s="98">
        <v>4.466</v>
      </c>
    </row>
    <row r="5146" spans="1:9" ht="12.75" hidden="1" outlineLevel="4">
      <c r="A5146" s="85" t="s">
        <v>4608</v>
      </c>
      <c r="B5146" s="88" t="s">
        <v>2516</v>
      </c>
      <c r="C5146" s="88" t="s">
        <v>2517</v>
      </c>
      <c r="D5146" s="89">
        <v>1695</v>
      </c>
      <c r="F5146" s="98">
        <f t="shared" si="80"/>
        <v>1.695</v>
      </c>
      <c r="I5146" s="98">
        <v>1.695</v>
      </c>
    </row>
    <row r="5147" spans="1:9" ht="12.75" hidden="1" outlineLevel="4">
      <c r="A5147" s="85" t="s">
        <v>4609</v>
      </c>
      <c r="B5147" s="88" t="s">
        <v>2519</v>
      </c>
      <c r="C5147" s="88" t="s">
        <v>2520</v>
      </c>
      <c r="D5147" s="89">
        <v>14002</v>
      </c>
      <c r="F5147" s="98">
        <f t="shared" si="80"/>
        <v>14.002</v>
      </c>
      <c r="I5147" s="98">
        <v>14.002</v>
      </c>
    </row>
    <row r="5148" spans="1:9" ht="12.75" hidden="1" outlineLevel="4">
      <c r="A5148" s="85" t="s">
        <v>4610</v>
      </c>
      <c r="B5148" s="88" t="s">
        <v>2522</v>
      </c>
      <c r="C5148" s="88" t="s">
        <v>2523</v>
      </c>
      <c r="D5148" s="89">
        <v>13</v>
      </c>
      <c r="F5148" s="98">
        <f t="shared" si="80"/>
        <v>0.013</v>
      </c>
      <c r="I5148" s="98">
        <v>0.013</v>
      </c>
    </row>
    <row r="5149" spans="1:9" ht="12.75" hidden="1" outlineLevel="4">
      <c r="A5149" s="85" t="s">
        <v>4611</v>
      </c>
      <c r="B5149" s="88" t="s">
        <v>2638</v>
      </c>
      <c r="C5149" s="88" t="s">
        <v>2639</v>
      </c>
      <c r="D5149" s="89">
        <v>267</v>
      </c>
      <c r="F5149" s="98">
        <f t="shared" si="80"/>
        <v>0.267</v>
      </c>
      <c r="I5149" s="98">
        <v>0.267</v>
      </c>
    </row>
    <row r="5150" spans="1:9" ht="12.75" hidden="1" outlineLevel="4">
      <c r="A5150" s="85" t="s">
        <v>4612</v>
      </c>
      <c r="B5150" s="88" t="s">
        <v>4705</v>
      </c>
      <c r="C5150" s="88" t="s">
        <v>4706</v>
      </c>
      <c r="D5150" s="89">
        <v>6000</v>
      </c>
      <c r="F5150" s="98">
        <f t="shared" si="80"/>
        <v>6</v>
      </c>
      <c r="I5150" s="98">
        <v>6</v>
      </c>
    </row>
    <row r="5151" spans="1:9" ht="12.75" hidden="1" outlineLevel="4">
      <c r="A5151" s="85" t="s">
        <v>4613</v>
      </c>
      <c r="B5151" s="88" t="s">
        <v>3098</v>
      </c>
      <c r="C5151" s="88" t="s">
        <v>5184</v>
      </c>
      <c r="D5151" s="89">
        <v>-6000</v>
      </c>
      <c r="F5151" s="98">
        <f t="shared" si="80"/>
        <v>-6</v>
      </c>
      <c r="I5151" s="98">
        <v>-6</v>
      </c>
    </row>
    <row r="5152" spans="1:9" ht="12.75" hidden="1" outlineLevel="3" collapsed="1">
      <c r="A5152" s="85" t="s">
        <v>2398</v>
      </c>
      <c r="B5152" s="120" t="s">
        <v>4614</v>
      </c>
      <c r="C5152" s="120" t="s">
        <v>4264</v>
      </c>
      <c r="D5152" s="121">
        <v>420743</v>
      </c>
      <c r="F5152" s="98">
        <f t="shared" si="80"/>
        <v>420.743</v>
      </c>
      <c r="H5152" s="122" t="s">
        <v>4421</v>
      </c>
      <c r="I5152" s="98">
        <v>420.743</v>
      </c>
    </row>
    <row r="5153" spans="1:9" ht="12.75" hidden="1" outlineLevel="4">
      <c r="A5153" s="85" t="s">
        <v>4615</v>
      </c>
      <c r="B5153" s="88" t="s">
        <v>2534</v>
      </c>
      <c r="C5153" s="88" t="s">
        <v>2535</v>
      </c>
      <c r="D5153" s="89">
        <v>110000</v>
      </c>
      <c r="F5153" s="98">
        <f t="shared" si="80"/>
        <v>110</v>
      </c>
      <c r="H5153" s="122"/>
      <c r="I5153" s="98">
        <v>110</v>
      </c>
    </row>
    <row r="5154" spans="1:9" ht="12.75" hidden="1" outlineLevel="4">
      <c r="A5154" s="85" t="s">
        <v>4616</v>
      </c>
      <c r="B5154" s="88" t="s">
        <v>5097</v>
      </c>
      <c r="C5154" s="88" t="s">
        <v>5098</v>
      </c>
      <c r="D5154" s="89">
        <v>11000</v>
      </c>
      <c r="F5154" s="98">
        <f t="shared" si="80"/>
        <v>11</v>
      </c>
      <c r="H5154" s="122"/>
      <c r="I5154" s="98">
        <v>11</v>
      </c>
    </row>
    <row r="5155" spans="1:9" ht="12.75" hidden="1" outlineLevel="4">
      <c r="A5155" s="85" t="s">
        <v>4617</v>
      </c>
      <c r="B5155" s="88" t="s">
        <v>5140</v>
      </c>
      <c r="C5155" s="88" t="s">
        <v>5141</v>
      </c>
      <c r="D5155" s="89">
        <v>18000</v>
      </c>
      <c r="F5155" s="98">
        <f t="shared" si="80"/>
        <v>18</v>
      </c>
      <c r="H5155" s="122"/>
      <c r="I5155" s="98">
        <v>18</v>
      </c>
    </row>
    <row r="5156" spans="1:9" ht="12.75" hidden="1" outlineLevel="4">
      <c r="A5156" s="85" t="s">
        <v>4618</v>
      </c>
      <c r="B5156" s="88" t="s">
        <v>2431</v>
      </c>
      <c r="C5156" s="88" t="s">
        <v>2432</v>
      </c>
      <c r="D5156" s="89">
        <v>9675</v>
      </c>
      <c r="F5156" s="98">
        <f t="shared" si="80"/>
        <v>9.675</v>
      </c>
      <c r="H5156" s="122"/>
      <c r="I5156" s="98">
        <v>9.675</v>
      </c>
    </row>
    <row r="5157" spans="1:9" ht="12.75" hidden="1" outlineLevel="4">
      <c r="A5157" s="85" t="s">
        <v>4619</v>
      </c>
      <c r="B5157" s="88" t="s">
        <v>4705</v>
      </c>
      <c r="C5157" s="88" t="s">
        <v>4706</v>
      </c>
      <c r="D5157" s="89">
        <v>-69000</v>
      </c>
      <c r="F5157" s="98">
        <f t="shared" si="80"/>
        <v>-69</v>
      </c>
      <c r="H5157" s="122"/>
      <c r="I5157" s="98">
        <v>-69</v>
      </c>
    </row>
    <row r="5158" spans="1:9" ht="12.75" hidden="1" outlineLevel="4">
      <c r="A5158" s="85" t="s">
        <v>4620</v>
      </c>
      <c r="B5158" s="88" t="s">
        <v>2572</v>
      </c>
      <c r="C5158" s="88" t="s">
        <v>2573</v>
      </c>
      <c r="D5158" s="89">
        <v>200</v>
      </c>
      <c r="F5158" s="98">
        <f t="shared" si="80"/>
        <v>0.2</v>
      </c>
      <c r="H5158" s="122"/>
      <c r="I5158" s="98">
        <v>0.2</v>
      </c>
    </row>
    <row r="5159" spans="1:9" ht="12.75" hidden="1" outlineLevel="4">
      <c r="A5159" s="85" t="s">
        <v>4621</v>
      </c>
      <c r="B5159" s="88" t="s">
        <v>5808</v>
      </c>
      <c r="C5159" s="88" t="s">
        <v>5105</v>
      </c>
      <c r="D5159" s="89">
        <v>1362</v>
      </c>
      <c r="F5159" s="98">
        <f t="shared" si="80"/>
        <v>1.362</v>
      </c>
      <c r="H5159" s="122"/>
      <c r="I5159" s="98">
        <v>1.362</v>
      </c>
    </row>
    <row r="5160" spans="1:9" ht="12.75" hidden="1" outlineLevel="4">
      <c r="A5160" s="85" t="s">
        <v>4622</v>
      </c>
      <c r="B5160" s="88" t="s">
        <v>3980</v>
      </c>
      <c r="C5160" s="88" t="s">
        <v>3981</v>
      </c>
      <c r="D5160" s="89">
        <v>34000</v>
      </c>
      <c r="F5160" s="98">
        <f t="shared" si="80"/>
        <v>34</v>
      </c>
      <c r="H5160" s="122"/>
      <c r="I5160" s="98">
        <v>34</v>
      </c>
    </row>
    <row r="5161" spans="1:9" ht="12.75" hidden="1" outlineLevel="4">
      <c r="A5161" s="85" t="s">
        <v>4623</v>
      </c>
      <c r="B5161" s="88" t="s">
        <v>4693</v>
      </c>
      <c r="C5161" s="88" t="s">
        <v>4694</v>
      </c>
      <c r="D5161" s="89">
        <v>4079</v>
      </c>
      <c r="F5161" s="98">
        <f t="shared" si="80"/>
        <v>4.079</v>
      </c>
      <c r="H5161" s="122"/>
      <c r="I5161" s="98">
        <v>4.079</v>
      </c>
    </row>
    <row r="5162" spans="1:9" ht="12.75" hidden="1" outlineLevel="3" collapsed="1">
      <c r="A5162" s="85" t="s">
        <v>2398</v>
      </c>
      <c r="B5162" s="120" t="s">
        <v>4624</v>
      </c>
      <c r="C5162" s="120" t="s">
        <v>4265</v>
      </c>
      <c r="D5162" s="121">
        <v>119316</v>
      </c>
      <c r="F5162" s="98">
        <f t="shared" si="80"/>
        <v>119.316</v>
      </c>
      <c r="H5162" s="122" t="s">
        <v>4421</v>
      </c>
      <c r="I5162" s="98">
        <v>119.316</v>
      </c>
    </row>
    <row r="5163" spans="1:9" ht="12.75" hidden="1" outlineLevel="4">
      <c r="A5163" s="85" t="s">
        <v>4625</v>
      </c>
      <c r="B5163" s="88" t="s">
        <v>2483</v>
      </c>
      <c r="C5163" s="88" t="s">
        <v>2484</v>
      </c>
      <c r="D5163" s="89">
        <v>295682</v>
      </c>
      <c r="F5163" s="98">
        <f t="shared" si="80"/>
        <v>295.682</v>
      </c>
      <c r="H5163" s="122"/>
      <c r="I5163" s="98">
        <v>295.682</v>
      </c>
    </row>
    <row r="5164" spans="1:9" ht="12.75" hidden="1" outlineLevel="4">
      <c r="A5164" s="85" t="s">
        <v>4626</v>
      </c>
      <c r="B5164" s="88" t="s">
        <v>2486</v>
      </c>
      <c r="C5164" s="88" t="s">
        <v>2487</v>
      </c>
      <c r="D5164" s="89">
        <v>46438</v>
      </c>
      <c r="F5164" s="98">
        <f t="shared" si="80"/>
        <v>46.438</v>
      </c>
      <c r="H5164" s="122"/>
      <c r="I5164" s="98">
        <v>46.438</v>
      </c>
    </row>
    <row r="5165" spans="1:9" ht="12.75" hidden="1" outlineLevel="4">
      <c r="A5165" s="85" t="s">
        <v>4627</v>
      </c>
      <c r="B5165" s="88" t="s">
        <v>2410</v>
      </c>
      <c r="C5165" s="88" t="s">
        <v>2411</v>
      </c>
      <c r="D5165" s="89">
        <v>633</v>
      </c>
      <c r="F5165" s="98">
        <f t="shared" si="80"/>
        <v>0.633</v>
      </c>
      <c r="H5165" s="122"/>
      <c r="I5165" s="98">
        <v>0.633</v>
      </c>
    </row>
    <row r="5166" spans="1:9" ht="12.75" hidden="1" outlineLevel="4">
      <c r="A5166" s="85" t="s">
        <v>4628</v>
      </c>
      <c r="B5166" s="88" t="s">
        <v>2413</v>
      </c>
      <c r="C5166" s="88" t="s">
        <v>2414</v>
      </c>
      <c r="D5166" s="89">
        <v>-1542</v>
      </c>
      <c r="F5166" s="98">
        <f t="shared" si="80"/>
        <v>-1.542</v>
      </c>
      <c r="H5166" s="122"/>
      <c r="I5166" s="98">
        <v>-1.542</v>
      </c>
    </row>
    <row r="5167" spans="1:9" ht="12.75" hidden="1" outlineLevel="4">
      <c r="A5167" s="85" t="s">
        <v>4629</v>
      </c>
      <c r="B5167" s="88" t="s">
        <v>2416</v>
      </c>
      <c r="C5167" s="88" t="s">
        <v>2417</v>
      </c>
      <c r="D5167" s="89">
        <v>2000</v>
      </c>
      <c r="F5167" s="98">
        <f t="shared" si="80"/>
        <v>2</v>
      </c>
      <c r="H5167" s="122"/>
      <c r="I5167" s="98">
        <v>2</v>
      </c>
    </row>
    <row r="5168" spans="1:9" ht="12.75" hidden="1" outlineLevel="4">
      <c r="A5168" s="85" t="s">
        <v>4630</v>
      </c>
      <c r="B5168" s="88" t="s">
        <v>2534</v>
      </c>
      <c r="C5168" s="88" t="s">
        <v>2535</v>
      </c>
      <c r="D5168" s="89">
        <v>500</v>
      </c>
      <c r="F5168" s="98">
        <f t="shared" si="80"/>
        <v>0.5</v>
      </c>
      <c r="H5168" s="122"/>
      <c r="I5168" s="98">
        <v>0.5</v>
      </c>
    </row>
    <row r="5169" spans="1:9" ht="12.75" hidden="1" outlineLevel="4">
      <c r="A5169" s="85" t="s">
        <v>4631</v>
      </c>
      <c r="B5169" s="88" t="s">
        <v>2756</v>
      </c>
      <c r="C5169" s="88" t="s">
        <v>2757</v>
      </c>
      <c r="D5169" s="89">
        <v>313</v>
      </c>
      <c r="F5169" s="98">
        <f t="shared" si="80"/>
        <v>0.313</v>
      </c>
      <c r="H5169" s="122"/>
      <c r="I5169" s="98">
        <v>0.313</v>
      </c>
    </row>
    <row r="5170" spans="1:9" ht="12.75" hidden="1" outlineLevel="4">
      <c r="A5170" s="85" t="s">
        <v>4632</v>
      </c>
      <c r="B5170" s="88" t="s">
        <v>2431</v>
      </c>
      <c r="C5170" s="88" t="s">
        <v>2432</v>
      </c>
      <c r="D5170" s="89">
        <v>-10000</v>
      </c>
      <c r="F5170" s="98">
        <f t="shared" si="80"/>
        <v>-10</v>
      </c>
      <c r="H5170" s="122"/>
      <c r="I5170" s="98">
        <v>-10</v>
      </c>
    </row>
    <row r="5171" spans="1:9" ht="12.75" hidden="1" outlineLevel="4">
      <c r="A5171" s="85" t="s">
        <v>4633</v>
      </c>
      <c r="B5171" s="88" t="s">
        <v>2507</v>
      </c>
      <c r="C5171" s="88" t="s">
        <v>2508</v>
      </c>
      <c r="D5171" s="89">
        <v>1890</v>
      </c>
      <c r="F5171" s="98">
        <f t="shared" si="80"/>
        <v>1.89</v>
      </c>
      <c r="H5171" s="122"/>
      <c r="I5171" s="98">
        <v>1.89</v>
      </c>
    </row>
    <row r="5172" spans="1:9" ht="12.75" hidden="1" outlineLevel="4">
      <c r="A5172" s="85" t="s">
        <v>4634</v>
      </c>
      <c r="B5172" s="88" t="s">
        <v>2513</v>
      </c>
      <c r="C5172" s="88" t="s">
        <v>2514</v>
      </c>
      <c r="D5172" s="89">
        <v>4597</v>
      </c>
      <c r="F5172" s="98">
        <f t="shared" si="80"/>
        <v>4.597</v>
      </c>
      <c r="H5172" s="122"/>
      <c r="I5172" s="98">
        <v>4.597</v>
      </c>
    </row>
    <row r="5173" spans="1:9" ht="12.75" hidden="1" outlineLevel="4">
      <c r="A5173" s="85" t="s">
        <v>4635</v>
      </c>
      <c r="B5173" s="88" t="s">
        <v>2437</v>
      </c>
      <c r="C5173" s="88" t="s">
        <v>2438</v>
      </c>
      <c r="D5173" s="89">
        <v>3546</v>
      </c>
      <c r="F5173" s="98">
        <f t="shared" si="80"/>
        <v>3.546</v>
      </c>
      <c r="H5173" s="122"/>
      <c r="I5173" s="98">
        <v>3.546</v>
      </c>
    </row>
    <row r="5174" spans="1:9" ht="12.75" hidden="1" outlineLevel="4">
      <c r="A5174" s="85" t="s">
        <v>4636</v>
      </c>
      <c r="B5174" s="88" t="s">
        <v>2440</v>
      </c>
      <c r="C5174" s="88" t="s">
        <v>2441</v>
      </c>
      <c r="D5174" s="89">
        <v>5970</v>
      </c>
      <c r="F5174" s="98">
        <f t="shared" si="80"/>
        <v>5.97</v>
      </c>
      <c r="H5174" s="122"/>
      <c r="I5174" s="98">
        <v>5.97</v>
      </c>
    </row>
    <row r="5175" spans="1:9" ht="12.75" hidden="1" outlineLevel="4">
      <c r="A5175" s="85" t="s">
        <v>4637</v>
      </c>
      <c r="B5175" s="88" t="s">
        <v>2443</v>
      </c>
      <c r="C5175" s="88" t="s">
        <v>4691</v>
      </c>
      <c r="D5175" s="89">
        <v>7260</v>
      </c>
      <c r="F5175" s="98">
        <f t="shared" si="80"/>
        <v>7.26</v>
      </c>
      <c r="H5175" s="122"/>
      <c r="I5175" s="98">
        <v>7.26</v>
      </c>
    </row>
    <row r="5176" spans="1:9" ht="12.75" hidden="1" outlineLevel="4">
      <c r="A5176" s="85" t="s">
        <v>4638</v>
      </c>
      <c r="B5176" s="88" t="s">
        <v>4693</v>
      </c>
      <c r="C5176" s="88" t="s">
        <v>4694</v>
      </c>
      <c r="D5176" s="89">
        <v>5408</v>
      </c>
      <c r="F5176" s="98">
        <f t="shared" si="80"/>
        <v>5.408</v>
      </c>
      <c r="H5176" s="122"/>
      <c r="I5176" s="98">
        <v>5.408</v>
      </c>
    </row>
    <row r="5177" spans="1:9" ht="12.75" hidden="1" outlineLevel="4">
      <c r="A5177" s="85" t="s">
        <v>4639</v>
      </c>
      <c r="B5177" s="88" t="s">
        <v>4696</v>
      </c>
      <c r="C5177" s="88" t="s">
        <v>4697</v>
      </c>
      <c r="D5177" s="89">
        <v>14319</v>
      </c>
      <c r="F5177" s="98">
        <f t="shared" si="80"/>
        <v>14.319</v>
      </c>
      <c r="H5177" s="122"/>
      <c r="I5177" s="98">
        <v>14.319</v>
      </c>
    </row>
    <row r="5178" spans="1:9" ht="12.75" hidden="1" outlineLevel="4">
      <c r="A5178" s="85" t="s">
        <v>4640</v>
      </c>
      <c r="B5178" s="88" t="s">
        <v>4699</v>
      </c>
      <c r="C5178" s="88" t="s">
        <v>4700</v>
      </c>
      <c r="D5178" s="89">
        <v>1268</v>
      </c>
      <c r="F5178" s="98">
        <f t="shared" si="80"/>
        <v>1.268</v>
      </c>
      <c r="H5178" s="122"/>
      <c r="I5178" s="98">
        <v>1.268</v>
      </c>
    </row>
    <row r="5179" spans="1:9" ht="12.75" hidden="1" outlineLevel="4">
      <c r="A5179" s="85" t="s">
        <v>4641</v>
      </c>
      <c r="B5179" s="88" t="s">
        <v>4702</v>
      </c>
      <c r="C5179" s="88" t="s">
        <v>4703</v>
      </c>
      <c r="D5179" s="89">
        <v>1555</v>
      </c>
      <c r="F5179" s="98">
        <f t="shared" si="80"/>
        <v>1.555</v>
      </c>
      <c r="H5179" s="122"/>
      <c r="I5179" s="98">
        <v>1.555</v>
      </c>
    </row>
    <row r="5180" spans="1:9" ht="12.75" hidden="1" outlineLevel="4">
      <c r="A5180" s="85" t="s">
        <v>4642</v>
      </c>
      <c r="B5180" s="88" t="s">
        <v>2404</v>
      </c>
      <c r="C5180" s="88" t="s">
        <v>2405</v>
      </c>
      <c r="D5180" s="89">
        <v>24232</v>
      </c>
      <c r="F5180" s="98">
        <f t="shared" si="80"/>
        <v>24.232</v>
      </c>
      <c r="H5180" s="122"/>
      <c r="I5180" s="98">
        <v>24.232</v>
      </c>
    </row>
    <row r="5181" spans="1:9" ht="12.75" hidden="1" outlineLevel="4">
      <c r="A5181" s="85" t="s">
        <v>4643</v>
      </c>
      <c r="B5181" s="88" t="s">
        <v>2407</v>
      </c>
      <c r="C5181" s="88" t="s">
        <v>2408</v>
      </c>
      <c r="D5181" s="89">
        <v>-716</v>
      </c>
      <c r="F5181" s="98">
        <f t="shared" si="80"/>
        <v>-0.716</v>
      </c>
      <c r="H5181" s="122"/>
      <c r="I5181" s="98">
        <v>-0.716</v>
      </c>
    </row>
    <row r="5182" spans="1:9" ht="12.75" hidden="1" outlineLevel="4">
      <c r="A5182" s="85" t="s">
        <v>4644</v>
      </c>
      <c r="B5182" s="88" t="s">
        <v>2489</v>
      </c>
      <c r="C5182" s="88" t="s">
        <v>2490</v>
      </c>
      <c r="D5182" s="89">
        <v>1100</v>
      </c>
      <c r="F5182" s="98">
        <f t="shared" si="80"/>
        <v>1.1</v>
      </c>
      <c r="H5182" s="122"/>
      <c r="I5182" s="98">
        <v>1.1</v>
      </c>
    </row>
    <row r="5183" spans="1:9" ht="12.75" hidden="1" outlineLevel="4">
      <c r="A5183" s="85" t="s">
        <v>4645</v>
      </c>
      <c r="B5183" s="88" t="s">
        <v>2492</v>
      </c>
      <c r="C5183" s="88" t="s">
        <v>2493</v>
      </c>
      <c r="D5183" s="89">
        <v>2000</v>
      </c>
      <c r="F5183" s="98">
        <f t="shared" si="80"/>
        <v>2</v>
      </c>
      <c r="H5183" s="122"/>
      <c r="I5183" s="98">
        <v>2</v>
      </c>
    </row>
    <row r="5184" spans="1:9" ht="12.75" hidden="1" outlineLevel="4">
      <c r="A5184" s="85" t="s">
        <v>4646</v>
      </c>
      <c r="B5184" s="88" t="s">
        <v>2396</v>
      </c>
      <c r="C5184" s="88" t="s">
        <v>2397</v>
      </c>
      <c r="D5184" s="89">
        <v>338</v>
      </c>
      <c r="F5184" s="98">
        <f t="shared" si="80"/>
        <v>0.338</v>
      </c>
      <c r="H5184" s="122"/>
      <c r="I5184" s="98">
        <v>0.338</v>
      </c>
    </row>
    <row r="5185" spans="1:9" ht="12.75" hidden="1" outlineLevel="4">
      <c r="A5185" s="85" t="s">
        <v>4647</v>
      </c>
      <c r="B5185" s="88" t="s">
        <v>2422</v>
      </c>
      <c r="C5185" s="88" t="s">
        <v>2423</v>
      </c>
      <c r="D5185" s="89">
        <v>150</v>
      </c>
      <c r="F5185" s="98">
        <f t="shared" si="80"/>
        <v>0.15</v>
      </c>
      <c r="H5185" s="122"/>
      <c r="I5185" s="98">
        <v>0.15</v>
      </c>
    </row>
    <row r="5186" spans="1:9" ht="12.75" hidden="1" outlineLevel="4">
      <c r="A5186" s="85" t="s">
        <v>4648</v>
      </c>
      <c r="B5186" s="88" t="s">
        <v>2501</v>
      </c>
      <c r="C5186" s="88" t="s">
        <v>2502</v>
      </c>
      <c r="D5186" s="89">
        <v>200</v>
      </c>
      <c r="F5186" s="98">
        <f t="shared" si="80"/>
        <v>0.2</v>
      </c>
      <c r="H5186" s="122"/>
      <c r="I5186" s="98">
        <v>0.2</v>
      </c>
    </row>
    <row r="5187" spans="1:9" ht="12.75" hidden="1" outlineLevel="4">
      <c r="A5187" s="85" t="s">
        <v>4649</v>
      </c>
      <c r="B5187" s="88" t="s">
        <v>2504</v>
      </c>
      <c r="C5187" s="88" t="s">
        <v>2505</v>
      </c>
      <c r="D5187" s="89">
        <v>2000</v>
      </c>
      <c r="F5187" s="98">
        <f t="shared" si="80"/>
        <v>2</v>
      </c>
      <c r="H5187" s="122"/>
      <c r="I5187" s="98">
        <v>2</v>
      </c>
    </row>
    <row r="5188" spans="1:9" ht="12.75" hidden="1" outlineLevel="4">
      <c r="A5188" s="85" t="s">
        <v>4650</v>
      </c>
      <c r="B5188" s="88" t="s">
        <v>2779</v>
      </c>
      <c r="C5188" s="88" t="s">
        <v>2780</v>
      </c>
      <c r="D5188" s="89">
        <v>261</v>
      </c>
      <c r="F5188" s="98">
        <f t="shared" si="80"/>
        <v>0.261</v>
      </c>
      <c r="H5188" s="122"/>
      <c r="I5188" s="98">
        <v>0.261</v>
      </c>
    </row>
    <row r="5189" spans="1:9" ht="12.75" hidden="1" outlineLevel="4">
      <c r="A5189" s="85" t="s">
        <v>4651</v>
      </c>
      <c r="B5189" s="88" t="s">
        <v>2510</v>
      </c>
      <c r="C5189" s="88" t="s">
        <v>2511</v>
      </c>
      <c r="D5189" s="89">
        <v>3606</v>
      </c>
      <c r="F5189" s="98">
        <f t="shared" si="80"/>
        <v>3.606</v>
      </c>
      <c r="H5189" s="122"/>
      <c r="I5189" s="98">
        <v>3.606</v>
      </c>
    </row>
    <row r="5190" spans="1:9" ht="12.75" hidden="1" outlineLevel="4">
      <c r="A5190" s="85" t="s">
        <v>4652</v>
      </c>
      <c r="B5190" s="88" t="s">
        <v>2434</v>
      </c>
      <c r="C5190" s="88" t="s">
        <v>2435</v>
      </c>
      <c r="D5190" s="89">
        <v>4060</v>
      </c>
      <c r="F5190" s="98">
        <f aca="true" t="shared" si="81" ref="F5190:F5253">D5190/1000</f>
        <v>4.06</v>
      </c>
      <c r="H5190" s="122"/>
      <c r="I5190" s="98">
        <v>4.06</v>
      </c>
    </row>
    <row r="5191" spans="1:9" ht="12.75" hidden="1" outlineLevel="4">
      <c r="A5191" s="85" t="s">
        <v>4653</v>
      </c>
      <c r="B5191" s="88" t="s">
        <v>2516</v>
      </c>
      <c r="C5191" s="88" t="s">
        <v>2517</v>
      </c>
      <c r="D5191" s="89">
        <v>1541</v>
      </c>
      <c r="F5191" s="98">
        <f t="shared" si="81"/>
        <v>1.541</v>
      </c>
      <c r="H5191" s="122"/>
      <c r="I5191" s="98">
        <v>1.541</v>
      </c>
    </row>
    <row r="5192" spans="1:9" ht="12.75" hidden="1" outlineLevel="4">
      <c r="A5192" s="85" t="s">
        <v>4654</v>
      </c>
      <c r="B5192" s="88" t="s">
        <v>2519</v>
      </c>
      <c r="C5192" s="88" t="s">
        <v>2520</v>
      </c>
      <c r="D5192" s="89">
        <v>42006</v>
      </c>
      <c r="F5192" s="98">
        <f t="shared" si="81"/>
        <v>42.006</v>
      </c>
      <c r="H5192" s="122"/>
      <c r="I5192" s="98">
        <v>42.006</v>
      </c>
    </row>
    <row r="5193" spans="1:9" ht="12.75" hidden="1" outlineLevel="4">
      <c r="A5193" s="85" t="s">
        <v>4655</v>
      </c>
      <c r="B5193" s="88" t="s">
        <v>2522</v>
      </c>
      <c r="C5193" s="88" t="s">
        <v>2523</v>
      </c>
      <c r="D5193" s="89">
        <v>110</v>
      </c>
      <c r="F5193" s="98">
        <f t="shared" si="81"/>
        <v>0.11</v>
      </c>
      <c r="H5193" s="122"/>
      <c r="I5193" s="98">
        <v>0.11</v>
      </c>
    </row>
    <row r="5194" spans="1:9" ht="12.75" hidden="1" outlineLevel="4">
      <c r="A5194" s="85" t="s">
        <v>4656</v>
      </c>
      <c r="B5194" s="88" t="s">
        <v>2525</v>
      </c>
      <c r="C5194" s="88" t="s">
        <v>2526</v>
      </c>
      <c r="D5194" s="89">
        <v>886</v>
      </c>
      <c r="F5194" s="98">
        <f t="shared" si="81"/>
        <v>0.886</v>
      </c>
      <c r="H5194" s="122"/>
      <c r="I5194" s="98">
        <v>0.886</v>
      </c>
    </row>
    <row r="5195" spans="1:9" ht="12.75" hidden="1" outlineLevel="4">
      <c r="A5195" s="85" t="s">
        <v>4657</v>
      </c>
      <c r="B5195" s="88" t="s">
        <v>4705</v>
      </c>
      <c r="C5195" s="88" t="s">
        <v>4706</v>
      </c>
      <c r="D5195" s="89">
        <v>-182000</v>
      </c>
      <c r="F5195" s="98">
        <f t="shared" si="81"/>
        <v>-182</v>
      </c>
      <c r="H5195" s="122"/>
      <c r="I5195" s="98">
        <v>-182</v>
      </c>
    </row>
    <row r="5196" spans="1:9" ht="12.75" hidden="1" outlineLevel="3" collapsed="1">
      <c r="A5196" s="85" t="s">
        <v>2398</v>
      </c>
      <c r="B5196" s="120" t="s">
        <v>4658</v>
      </c>
      <c r="C5196" s="120" t="s">
        <v>4266</v>
      </c>
      <c r="D5196" s="121">
        <v>279611</v>
      </c>
      <c r="F5196" s="98">
        <f t="shared" si="81"/>
        <v>279.611</v>
      </c>
      <c r="H5196" s="122" t="s">
        <v>4421</v>
      </c>
      <c r="I5196" s="98">
        <v>279.611</v>
      </c>
    </row>
    <row r="5197" spans="1:9" ht="12.75" hidden="1" outlineLevel="4">
      <c r="A5197" s="85" t="s">
        <v>4659</v>
      </c>
      <c r="B5197" s="88" t="s">
        <v>4693</v>
      </c>
      <c r="C5197" s="88" t="s">
        <v>4694</v>
      </c>
      <c r="D5197" s="89">
        <v>1553</v>
      </c>
      <c r="F5197" s="98">
        <f t="shared" si="81"/>
        <v>1.553</v>
      </c>
      <c r="H5197" s="122"/>
      <c r="I5197" s="98">
        <v>1.553</v>
      </c>
    </row>
    <row r="5198" spans="1:9" ht="12.75" hidden="1" outlineLevel="4">
      <c r="A5198" s="85" t="s">
        <v>4660</v>
      </c>
      <c r="B5198" s="88" t="s">
        <v>6365</v>
      </c>
      <c r="C5198" s="88" t="s">
        <v>2630</v>
      </c>
      <c r="D5198" s="89">
        <v>51487</v>
      </c>
      <c r="F5198" s="98">
        <f t="shared" si="81"/>
        <v>51.487</v>
      </c>
      <c r="H5198" s="122"/>
      <c r="I5198" s="98">
        <v>51.487</v>
      </c>
    </row>
    <row r="5199" spans="1:9" ht="12.75" hidden="1" outlineLevel="3" collapsed="1">
      <c r="A5199" s="85" t="s">
        <v>2398</v>
      </c>
      <c r="B5199" s="120" t="s">
        <v>4661</v>
      </c>
      <c r="C5199" s="120" t="s">
        <v>4662</v>
      </c>
      <c r="D5199" s="121">
        <v>53040</v>
      </c>
      <c r="F5199" s="98">
        <f t="shared" si="81"/>
        <v>53.04</v>
      </c>
      <c r="H5199" s="122" t="s">
        <v>4421</v>
      </c>
      <c r="I5199" s="98">
        <v>53.04</v>
      </c>
    </row>
    <row r="5200" spans="1:9" ht="12.75" hidden="1" outlineLevel="4">
      <c r="A5200" s="85" t="s">
        <v>4663</v>
      </c>
      <c r="B5200" s="88" t="s">
        <v>2483</v>
      </c>
      <c r="C5200" s="88" t="s">
        <v>2484</v>
      </c>
      <c r="D5200" s="89">
        <v>296076</v>
      </c>
      <c r="F5200" s="98">
        <f t="shared" si="81"/>
        <v>296.076</v>
      </c>
      <c r="H5200" s="122"/>
      <c r="I5200" s="98">
        <v>296.076</v>
      </c>
    </row>
    <row r="5201" spans="1:9" ht="12.75" hidden="1" outlineLevel="4">
      <c r="A5201" s="85" t="s">
        <v>4664</v>
      </c>
      <c r="B5201" s="88" t="s">
        <v>318</v>
      </c>
      <c r="C5201" s="88" t="s">
        <v>319</v>
      </c>
      <c r="D5201" s="89">
        <v>157</v>
      </c>
      <c r="F5201" s="98">
        <f t="shared" si="81"/>
        <v>0.157</v>
      </c>
      <c r="H5201" s="122"/>
      <c r="I5201" s="98">
        <v>0.157</v>
      </c>
    </row>
    <row r="5202" spans="1:9" ht="12.75" hidden="1" outlineLevel="4">
      <c r="A5202" s="85" t="s">
        <v>4665</v>
      </c>
      <c r="B5202" s="88" t="s">
        <v>2486</v>
      </c>
      <c r="C5202" s="88" t="s">
        <v>2487</v>
      </c>
      <c r="D5202" s="89">
        <v>41318</v>
      </c>
      <c r="F5202" s="98">
        <f t="shared" si="81"/>
        <v>41.318</v>
      </c>
      <c r="H5202" s="122"/>
      <c r="I5202" s="98">
        <v>41.318</v>
      </c>
    </row>
    <row r="5203" spans="1:9" ht="12.75" hidden="1" outlineLevel="4">
      <c r="A5203" s="85" t="s">
        <v>4666</v>
      </c>
      <c r="B5203" s="88" t="s">
        <v>2413</v>
      </c>
      <c r="C5203" s="88" t="s">
        <v>2414</v>
      </c>
      <c r="D5203" s="89">
        <v>-979</v>
      </c>
      <c r="F5203" s="98">
        <f t="shared" si="81"/>
        <v>-0.979</v>
      </c>
      <c r="H5203" s="122"/>
      <c r="I5203" s="98">
        <v>-0.979</v>
      </c>
    </row>
    <row r="5204" spans="1:9" ht="12.75" hidden="1" outlineLevel="4">
      <c r="A5204" s="85" t="s">
        <v>4667</v>
      </c>
      <c r="B5204" s="88" t="s">
        <v>2416</v>
      </c>
      <c r="C5204" s="88" t="s">
        <v>2417</v>
      </c>
      <c r="D5204" s="89">
        <v>2000</v>
      </c>
      <c r="F5204" s="98">
        <f t="shared" si="81"/>
        <v>2</v>
      </c>
      <c r="H5204" s="122"/>
      <c r="I5204" s="98">
        <v>2</v>
      </c>
    </row>
    <row r="5205" spans="1:9" ht="12.75" hidden="1" outlineLevel="4">
      <c r="A5205" s="85" t="s">
        <v>4668</v>
      </c>
      <c r="B5205" s="88" t="s">
        <v>2393</v>
      </c>
      <c r="C5205" s="88" t="s">
        <v>2394</v>
      </c>
      <c r="D5205" s="89">
        <v>500</v>
      </c>
      <c r="F5205" s="98">
        <f t="shared" si="81"/>
        <v>0.5</v>
      </c>
      <c r="H5205" s="122"/>
      <c r="I5205" s="98">
        <v>0.5</v>
      </c>
    </row>
    <row r="5206" spans="1:9" ht="12.75" hidden="1" outlineLevel="4">
      <c r="A5206" s="85" t="s">
        <v>4669</v>
      </c>
      <c r="B5206" s="88" t="s">
        <v>5116</v>
      </c>
      <c r="C5206" s="88" t="s">
        <v>5117</v>
      </c>
      <c r="D5206" s="89">
        <v>150</v>
      </c>
      <c r="F5206" s="98">
        <f t="shared" si="81"/>
        <v>0.15</v>
      </c>
      <c r="H5206" s="122"/>
      <c r="I5206" s="98">
        <v>0.15</v>
      </c>
    </row>
    <row r="5207" spans="1:9" ht="12.75" hidden="1" outlineLevel="4">
      <c r="A5207" s="85" t="s">
        <v>4670</v>
      </c>
      <c r="B5207" s="88" t="s">
        <v>2492</v>
      </c>
      <c r="C5207" s="88" t="s">
        <v>2493</v>
      </c>
      <c r="D5207" s="89">
        <v>250</v>
      </c>
      <c r="F5207" s="98">
        <f t="shared" si="81"/>
        <v>0.25</v>
      </c>
      <c r="H5207" s="122"/>
      <c r="I5207" s="98">
        <v>0.25</v>
      </c>
    </row>
    <row r="5208" spans="1:9" ht="12.75" hidden="1" outlineLevel="4">
      <c r="A5208" s="85" t="s">
        <v>4671</v>
      </c>
      <c r="B5208" s="88" t="s">
        <v>5097</v>
      </c>
      <c r="C5208" s="88" t="s">
        <v>5098</v>
      </c>
      <c r="D5208" s="89">
        <v>6000</v>
      </c>
      <c r="F5208" s="98">
        <f t="shared" si="81"/>
        <v>6</v>
      </c>
      <c r="H5208" s="122"/>
      <c r="I5208" s="98">
        <v>6</v>
      </c>
    </row>
    <row r="5209" spans="1:9" ht="12.75" hidden="1" outlineLevel="4">
      <c r="A5209" s="85" t="s">
        <v>4672</v>
      </c>
      <c r="B5209" s="88" t="s">
        <v>2756</v>
      </c>
      <c r="C5209" s="88" t="s">
        <v>2757</v>
      </c>
      <c r="D5209" s="89">
        <v>100</v>
      </c>
      <c r="F5209" s="98">
        <f t="shared" si="81"/>
        <v>0.1</v>
      </c>
      <c r="H5209" s="122"/>
      <c r="I5209" s="98">
        <v>0.1</v>
      </c>
    </row>
    <row r="5210" spans="1:9" ht="12.75" hidden="1" outlineLevel="4">
      <c r="A5210" s="85" t="s">
        <v>4673</v>
      </c>
      <c r="B5210" s="88" t="s">
        <v>2507</v>
      </c>
      <c r="C5210" s="88" t="s">
        <v>2508</v>
      </c>
      <c r="D5210" s="89">
        <v>1512</v>
      </c>
      <c r="F5210" s="98">
        <f t="shared" si="81"/>
        <v>1.512</v>
      </c>
      <c r="H5210" s="122"/>
      <c r="I5210" s="98">
        <v>1.512</v>
      </c>
    </row>
    <row r="5211" spans="1:9" ht="12.75" hidden="1" outlineLevel="4">
      <c r="A5211" s="85" t="s">
        <v>4674</v>
      </c>
      <c r="B5211" s="88" t="s">
        <v>2513</v>
      </c>
      <c r="C5211" s="88" t="s">
        <v>2514</v>
      </c>
      <c r="D5211" s="89">
        <v>3625</v>
      </c>
      <c r="F5211" s="98">
        <f t="shared" si="81"/>
        <v>3.625</v>
      </c>
      <c r="H5211" s="122"/>
      <c r="I5211" s="98">
        <v>3.625</v>
      </c>
    </row>
    <row r="5212" spans="1:9" ht="12.75" hidden="1" outlineLevel="4">
      <c r="A5212" s="85" t="s">
        <v>4675</v>
      </c>
      <c r="B5212" s="88" t="s">
        <v>2516</v>
      </c>
      <c r="C5212" s="88" t="s">
        <v>2517</v>
      </c>
      <c r="D5212" s="89">
        <v>1233</v>
      </c>
      <c r="F5212" s="98">
        <f t="shared" si="81"/>
        <v>1.233</v>
      </c>
      <c r="H5212" s="122"/>
      <c r="I5212" s="98">
        <v>1.233</v>
      </c>
    </row>
    <row r="5213" spans="1:9" ht="12.75" hidden="1" outlineLevel="4">
      <c r="A5213" s="85" t="s">
        <v>4676</v>
      </c>
      <c r="B5213" s="88" t="s">
        <v>2519</v>
      </c>
      <c r="C5213" s="88" t="s">
        <v>2520</v>
      </c>
      <c r="D5213" s="89">
        <v>42006</v>
      </c>
      <c r="F5213" s="98">
        <f t="shared" si="81"/>
        <v>42.006</v>
      </c>
      <c r="H5213" s="122"/>
      <c r="I5213" s="98">
        <v>42.006</v>
      </c>
    </row>
    <row r="5214" spans="1:9" ht="12.75" hidden="1" outlineLevel="4">
      <c r="A5214" s="85" t="s">
        <v>4677</v>
      </c>
      <c r="B5214" s="88" t="s">
        <v>2522</v>
      </c>
      <c r="C5214" s="88" t="s">
        <v>2523</v>
      </c>
      <c r="D5214" s="89">
        <v>83</v>
      </c>
      <c r="F5214" s="98">
        <f t="shared" si="81"/>
        <v>0.083</v>
      </c>
      <c r="H5214" s="122"/>
      <c r="I5214" s="98">
        <v>0.083</v>
      </c>
    </row>
    <row r="5215" spans="1:9" ht="12.75" hidden="1" outlineLevel="4">
      <c r="A5215" s="85" t="s">
        <v>4678</v>
      </c>
      <c r="B5215" s="88" t="s">
        <v>4696</v>
      </c>
      <c r="C5215" s="88" t="s">
        <v>4697</v>
      </c>
      <c r="D5215" s="89">
        <v>11292</v>
      </c>
      <c r="F5215" s="98">
        <f t="shared" si="81"/>
        <v>11.292</v>
      </c>
      <c r="H5215" s="122"/>
      <c r="I5215" s="98">
        <v>11.292</v>
      </c>
    </row>
    <row r="5216" spans="1:9" ht="12.75" hidden="1" outlineLevel="4">
      <c r="A5216" s="85" t="s">
        <v>4679</v>
      </c>
      <c r="B5216" s="88" t="s">
        <v>4699</v>
      </c>
      <c r="C5216" s="88" t="s">
        <v>4700</v>
      </c>
      <c r="D5216" s="89">
        <v>1015</v>
      </c>
      <c r="F5216" s="98">
        <f t="shared" si="81"/>
        <v>1.015</v>
      </c>
      <c r="H5216" s="122"/>
      <c r="I5216" s="98">
        <v>1.015</v>
      </c>
    </row>
    <row r="5217" spans="1:9" ht="12.75" hidden="1" outlineLevel="4">
      <c r="A5217" s="85" t="s">
        <v>4680</v>
      </c>
      <c r="B5217" s="88" t="s">
        <v>4702</v>
      </c>
      <c r="C5217" s="88" t="s">
        <v>4703</v>
      </c>
      <c r="D5217" s="89">
        <v>2966</v>
      </c>
      <c r="F5217" s="98">
        <f t="shared" si="81"/>
        <v>2.966</v>
      </c>
      <c r="H5217" s="122"/>
      <c r="I5217" s="98">
        <v>2.966</v>
      </c>
    </row>
    <row r="5218" spans="1:9" ht="12.75" hidden="1" outlineLevel="4">
      <c r="A5218" s="85" t="s">
        <v>4681</v>
      </c>
      <c r="B5218" s="88" t="s">
        <v>2480</v>
      </c>
      <c r="C5218" s="88" t="s">
        <v>2481</v>
      </c>
      <c r="D5218" s="89">
        <v>-265936</v>
      </c>
      <c r="F5218" s="98">
        <f t="shared" si="81"/>
        <v>-265.936</v>
      </c>
      <c r="H5218" s="122"/>
      <c r="I5218" s="98">
        <v>-265.936</v>
      </c>
    </row>
    <row r="5219" spans="1:9" ht="12.75" hidden="1" outlineLevel="4">
      <c r="A5219" s="85" t="s">
        <v>4682</v>
      </c>
      <c r="B5219" s="88" t="s">
        <v>2404</v>
      </c>
      <c r="C5219" s="88" t="s">
        <v>2405</v>
      </c>
      <c r="D5219" s="89">
        <v>23445</v>
      </c>
      <c r="F5219" s="98">
        <f t="shared" si="81"/>
        <v>23.445</v>
      </c>
      <c r="H5219" s="122"/>
      <c r="I5219" s="98">
        <v>23.445</v>
      </c>
    </row>
    <row r="5220" spans="1:9" ht="12.75" hidden="1" outlineLevel="4">
      <c r="A5220" s="85" t="s">
        <v>4683</v>
      </c>
      <c r="B5220" s="88" t="s">
        <v>2407</v>
      </c>
      <c r="C5220" s="88" t="s">
        <v>2408</v>
      </c>
      <c r="D5220" s="89">
        <v>-880</v>
      </c>
      <c r="F5220" s="98">
        <f t="shared" si="81"/>
        <v>-0.88</v>
      </c>
      <c r="H5220" s="122"/>
      <c r="I5220" s="98">
        <v>-0.88</v>
      </c>
    </row>
    <row r="5221" spans="1:9" ht="12.75" hidden="1" outlineLevel="4">
      <c r="A5221" s="85" t="s">
        <v>4684</v>
      </c>
      <c r="B5221" s="88" t="s">
        <v>2410</v>
      </c>
      <c r="C5221" s="88" t="s">
        <v>2411</v>
      </c>
      <c r="D5221" s="89">
        <v>683</v>
      </c>
      <c r="F5221" s="98">
        <f t="shared" si="81"/>
        <v>0.683</v>
      </c>
      <c r="H5221" s="122"/>
      <c r="I5221" s="98">
        <v>0.683</v>
      </c>
    </row>
    <row r="5222" spans="1:9" ht="12.75" hidden="1" outlineLevel="4">
      <c r="A5222" s="85" t="s">
        <v>4685</v>
      </c>
      <c r="B5222" s="88" t="s">
        <v>4594</v>
      </c>
      <c r="C5222" s="88" t="s">
        <v>5184</v>
      </c>
      <c r="D5222" s="89">
        <v>-84000</v>
      </c>
      <c r="F5222" s="98">
        <f t="shared" si="81"/>
        <v>-84</v>
      </c>
      <c r="H5222" s="122"/>
      <c r="I5222" s="98">
        <v>-84</v>
      </c>
    </row>
    <row r="5223" spans="1:9" ht="12.75" hidden="1" outlineLevel="4">
      <c r="A5223" s="85" t="s">
        <v>4686</v>
      </c>
      <c r="B5223" s="88" t="s">
        <v>2489</v>
      </c>
      <c r="C5223" s="88" t="s">
        <v>2490</v>
      </c>
      <c r="D5223" s="89">
        <v>2000</v>
      </c>
      <c r="F5223" s="98">
        <f t="shared" si="81"/>
        <v>2</v>
      </c>
      <c r="H5223" s="122"/>
      <c r="I5223" s="98">
        <v>2</v>
      </c>
    </row>
    <row r="5224" spans="1:9" ht="12.75" hidden="1" outlineLevel="4">
      <c r="A5224" s="85" t="s">
        <v>4687</v>
      </c>
      <c r="B5224" s="88" t="s">
        <v>2704</v>
      </c>
      <c r="C5224" s="88" t="s">
        <v>2705</v>
      </c>
      <c r="D5224" s="89">
        <v>100</v>
      </c>
      <c r="F5224" s="98">
        <f t="shared" si="81"/>
        <v>0.1</v>
      </c>
      <c r="H5224" s="122"/>
      <c r="I5224" s="98">
        <v>0.1</v>
      </c>
    </row>
    <row r="5225" spans="1:9" ht="12.75" hidden="1" outlineLevel="4">
      <c r="A5225" s="85" t="s">
        <v>4688</v>
      </c>
      <c r="B5225" s="88" t="s">
        <v>2575</v>
      </c>
      <c r="C5225" s="88" t="s">
        <v>2576</v>
      </c>
      <c r="D5225" s="89">
        <v>50</v>
      </c>
      <c r="F5225" s="98">
        <f t="shared" si="81"/>
        <v>0.05</v>
      </c>
      <c r="H5225" s="122"/>
      <c r="I5225" s="98">
        <v>0.05</v>
      </c>
    </row>
    <row r="5226" spans="1:9" ht="12.75" hidden="1" outlineLevel="4">
      <c r="A5226" s="85" t="s">
        <v>4689</v>
      </c>
      <c r="B5226" s="88" t="s">
        <v>2396</v>
      </c>
      <c r="C5226" s="88" t="s">
        <v>2397</v>
      </c>
      <c r="D5226" s="89">
        <v>595</v>
      </c>
      <c r="F5226" s="98">
        <f t="shared" si="81"/>
        <v>0.595</v>
      </c>
      <c r="H5226" s="122"/>
      <c r="I5226" s="98">
        <v>0.595</v>
      </c>
    </row>
    <row r="5227" spans="1:9" ht="12.75" hidden="1" outlineLevel="4">
      <c r="A5227" s="85" t="s">
        <v>4690</v>
      </c>
      <c r="B5227" s="88" t="s">
        <v>2419</v>
      </c>
      <c r="C5227" s="88" t="s">
        <v>2420</v>
      </c>
      <c r="D5227" s="89">
        <v>50</v>
      </c>
      <c r="F5227" s="98">
        <f t="shared" si="81"/>
        <v>0.05</v>
      </c>
      <c r="H5227" s="122"/>
      <c r="I5227" s="98">
        <v>0.05</v>
      </c>
    </row>
    <row r="5228" spans="1:9" ht="12.75" hidden="1" outlineLevel="4">
      <c r="A5228" s="85" t="s">
        <v>973</v>
      </c>
      <c r="B5228" s="88" t="s">
        <v>2422</v>
      </c>
      <c r="C5228" s="88" t="s">
        <v>2423</v>
      </c>
      <c r="D5228" s="89">
        <v>600</v>
      </c>
      <c r="F5228" s="98">
        <f t="shared" si="81"/>
        <v>0.6</v>
      </c>
      <c r="H5228" s="122"/>
      <c r="I5228" s="98">
        <v>0.6</v>
      </c>
    </row>
    <row r="5229" spans="1:9" ht="12.75" hidden="1" outlineLevel="4">
      <c r="A5229" s="85" t="s">
        <v>974</v>
      </c>
      <c r="B5229" s="88" t="s">
        <v>2501</v>
      </c>
      <c r="C5229" s="88" t="s">
        <v>2502</v>
      </c>
      <c r="D5229" s="89">
        <v>750</v>
      </c>
      <c r="F5229" s="98">
        <f t="shared" si="81"/>
        <v>0.75</v>
      </c>
      <c r="H5229" s="122"/>
      <c r="I5229" s="98">
        <v>0.75</v>
      </c>
    </row>
    <row r="5230" spans="1:9" ht="12.75" hidden="1" outlineLevel="4">
      <c r="A5230" s="85" t="s">
        <v>975</v>
      </c>
      <c r="B5230" s="88" t="s">
        <v>2504</v>
      </c>
      <c r="C5230" s="88" t="s">
        <v>2505</v>
      </c>
      <c r="D5230" s="89">
        <v>2500</v>
      </c>
      <c r="F5230" s="98">
        <f t="shared" si="81"/>
        <v>2.5</v>
      </c>
      <c r="H5230" s="122"/>
      <c r="I5230" s="98">
        <v>2.5</v>
      </c>
    </row>
    <row r="5231" spans="1:9" ht="12.75" hidden="1" outlineLevel="4">
      <c r="A5231" s="85" t="s">
        <v>976</v>
      </c>
      <c r="B5231" s="88" t="s">
        <v>2779</v>
      </c>
      <c r="C5231" s="88" t="s">
        <v>2780</v>
      </c>
      <c r="D5231" s="89">
        <v>2000</v>
      </c>
      <c r="F5231" s="98">
        <f t="shared" si="81"/>
        <v>2</v>
      </c>
      <c r="H5231" s="122"/>
      <c r="I5231" s="98">
        <v>2</v>
      </c>
    </row>
    <row r="5232" spans="1:9" ht="12.75" hidden="1" outlineLevel="4">
      <c r="A5232" s="85" t="s">
        <v>977</v>
      </c>
      <c r="B5232" s="88" t="s">
        <v>2759</v>
      </c>
      <c r="C5232" s="88" t="s">
        <v>2760</v>
      </c>
      <c r="D5232" s="89">
        <v>800</v>
      </c>
      <c r="F5232" s="98">
        <f t="shared" si="81"/>
        <v>0.8</v>
      </c>
      <c r="H5232" s="122"/>
      <c r="I5232" s="98">
        <v>0.8</v>
      </c>
    </row>
    <row r="5233" spans="1:9" ht="12.75" hidden="1" outlineLevel="4">
      <c r="A5233" s="85" t="s">
        <v>978</v>
      </c>
      <c r="B5233" s="88" t="s">
        <v>2428</v>
      </c>
      <c r="C5233" s="88" t="s">
        <v>2429</v>
      </c>
      <c r="D5233" s="89">
        <v>1500</v>
      </c>
      <c r="F5233" s="98">
        <f t="shared" si="81"/>
        <v>1.5</v>
      </c>
      <c r="H5233" s="122"/>
      <c r="I5233" s="98">
        <v>1.5</v>
      </c>
    </row>
    <row r="5234" spans="1:9" ht="12.75" hidden="1" outlineLevel="4">
      <c r="A5234" s="85" t="s">
        <v>979</v>
      </c>
      <c r="B5234" s="88" t="s">
        <v>2431</v>
      </c>
      <c r="C5234" s="88" t="s">
        <v>2432</v>
      </c>
      <c r="D5234" s="89">
        <v>9067</v>
      </c>
      <c r="F5234" s="98">
        <f t="shared" si="81"/>
        <v>9.067</v>
      </c>
      <c r="H5234" s="122"/>
      <c r="I5234" s="98">
        <v>9.067</v>
      </c>
    </row>
    <row r="5235" spans="1:9" ht="12.75" hidden="1" outlineLevel="4">
      <c r="A5235" s="85" t="s">
        <v>980</v>
      </c>
      <c r="B5235" s="88" t="s">
        <v>2510</v>
      </c>
      <c r="C5235" s="88" t="s">
        <v>2511</v>
      </c>
      <c r="D5235" s="89">
        <v>2885</v>
      </c>
      <c r="F5235" s="98">
        <f t="shared" si="81"/>
        <v>2.885</v>
      </c>
      <c r="H5235" s="122"/>
      <c r="I5235" s="98">
        <v>2.885</v>
      </c>
    </row>
    <row r="5236" spans="1:9" ht="12.75" hidden="1" outlineLevel="4">
      <c r="A5236" s="85" t="s">
        <v>981</v>
      </c>
      <c r="B5236" s="88" t="s">
        <v>2434</v>
      </c>
      <c r="C5236" s="88" t="s">
        <v>2435</v>
      </c>
      <c r="D5236" s="89">
        <v>3248</v>
      </c>
      <c r="F5236" s="98">
        <f t="shared" si="81"/>
        <v>3.248</v>
      </c>
      <c r="H5236" s="122"/>
      <c r="I5236" s="98">
        <v>3.248</v>
      </c>
    </row>
    <row r="5237" spans="1:9" ht="12.75" hidden="1" outlineLevel="4">
      <c r="A5237" s="85" t="s">
        <v>982</v>
      </c>
      <c r="B5237" s="88" t="s">
        <v>2437</v>
      </c>
      <c r="C5237" s="88" t="s">
        <v>2438</v>
      </c>
      <c r="D5237" s="89">
        <v>2837</v>
      </c>
      <c r="F5237" s="98">
        <f t="shared" si="81"/>
        <v>2.837</v>
      </c>
      <c r="H5237" s="122"/>
      <c r="I5237" s="98">
        <v>2.837</v>
      </c>
    </row>
    <row r="5238" spans="1:9" ht="12.75" hidden="1" outlineLevel="4">
      <c r="A5238" s="85" t="s">
        <v>983</v>
      </c>
      <c r="B5238" s="88" t="s">
        <v>2440</v>
      </c>
      <c r="C5238" s="88" t="s">
        <v>2441</v>
      </c>
      <c r="D5238" s="89">
        <v>4776</v>
      </c>
      <c r="F5238" s="98">
        <f t="shared" si="81"/>
        <v>4.776</v>
      </c>
      <c r="H5238" s="122"/>
      <c r="I5238" s="98">
        <v>4.776</v>
      </c>
    </row>
    <row r="5239" spans="1:9" ht="12.75" hidden="1" outlineLevel="4">
      <c r="A5239" s="85" t="s">
        <v>984</v>
      </c>
      <c r="B5239" s="88" t="s">
        <v>2443</v>
      </c>
      <c r="C5239" s="88" t="s">
        <v>4691</v>
      </c>
      <c r="D5239" s="89">
        <v>5808</v>
      </c>
      <c r="F5239" s="98">
        <f t="shared" si="81"/>
        <v>5.808</v>
      </c>
      <c r="H5239" s="122"/>
      <c r="I5239" s="98">
        <v>5.808</v>
      </c>
    </row>
    <row r="5240" spans="1:9" ht="12.75" hidden="1" outlineLevel="4">
      <c r="A5240" s="85" t="s">
        <v>985</v>
      </c>
      <c r="B5240" s="88" t="s">
        <v>4693</v>
      </c>
      <c r="C5240" s="88" t="s">
        <v>4694</v>
      </c>
      <c r="D5240" s="89">
        <v>4595</v>
      </c>
      <c r="F5240" s="98">
        <f t="shared" si="81"/>
        <v>4.595</v>
      </c>
      <c r="H5240" s="122"/>
      <c r="I5240" s="98">
        <v>4.595</v>
      </c>
    </row>
    <row r="5241" spans="1:9" ht="12.75" hidden="1" outlineLevel="4">
      <c r="A5241" s="85" t="s">
        <v>986</v>
      </c>
      <c r="B5241" s="88" t="s">
        <v>2562</v>
      </c>
      <c r="C5241" s="88" t="s">
        <v>2563</v>
      </c>
      <c r="D5241" s="89">
        <v>34961</v>
      </c>
      <c r="F5241" s="98">
        <f t="shared" si="81"/>
        <v>34.961</v>
      </c>
      <c r="H5241" s="122"/>
      <c r="I5241" s="98">
        <v>34.961</v>
      </c>
    </row>
    <row r="5242" spans="1:9" ht="12.75" hidden="1" outlineLevel="4">
      <c r="A5242" s="85" t="s">
        <v>987</v>
      </c>
      <c r="B5242" s="88" t="s">
        <v>4705</v>
      </c>
      <c r="C5242" s="88" t="s">
        <v>4706</v>
      </c>
      <c r="D5242" s="89">
        <v>-40000</v>
      </c>
      <c r="F5242" s="98">
        <f t="shared" si="81"/>
        <v>-40</v>
      </c>
      <c r="H5242" s="122"/>
      <c r="I5242" s="98">
        <v>-40</v>
      </c>
    </row>
    <row r="5243" spans="1:9" ht="12.75" hidden="1" outlineLevel="4">
      <c r="A5243" s="85" t="s">
        <v>988</v>
      </c>
      <c r="B5243" s="88" t="s">
        <v>2593</v>
      </c>
      <c r="C5243" s="88" t="s">
        <v>2594</v>
      </c>
      <c r="D5243" s="89">
        <v>-39000</v>
      </c>
      <c r="F5243" s="98">
        <f t="shared" si="81"/>
        <v>-39</v>
      </c>
      <c r="H5243" s="122"/>
      <c r="I5243" s="98">
        <v>-39</v>
      </c>
    </row>
    <row r="5244" spans="1:9" ht="12.75" hidden="1" outlineLevel="3" collapsed="1">
      <c r="A5244" s="85" t="s">
        <v>2398</v>
      </c>
      <c r="B5244" s="120" t="s">
        <v>989</v>
      </c>
      <c r="C5244" s="120" t="s">
        <v>990</v>
      </c>
      <c r="D5244" s="121">
        <v>82738</v>
      </c>
      <c r="F5244" s="98">
        <f t="shared" si="81"/>
        <v>82.738</v>
      </c>
      <c r="H5244" s="122" t="s">
        <v>4421</v>
      </c>
      <c r="I5244" s="98">
        <v>82.738</v>
      </c>
    </row>
    <row r="5245" spans="1:9" ht="12.75" outlineLevel="2" collapsed="1">
      <c r="A5245" s="85" t="s">
        <v>2401</v>
      </c>
      <c r="B5245" s="90" t="s">
        <v>991</v>
      </c>
      <c r="C5245" s="90" t="s">
        <v>2386</v>
      </c>
      <c r="D5245" s="91">
        <v>1089243</v>
      </c>
      <c r="F5245" s="98">
        <f t="shared" si="81"/>
        <v>1089.243</v>
      </c>
      <c r="I5245" s="98">
        <v>1089.243</v>
      </c>
    </row>
    <row r="5246" spans="1:9" ht="12.75" hidden="1" outlineLevel="4">
      <c r="A5246" s="85" t="s">
        <v>992</v>
      </c>
      <c r="B5246" s="88" t="s">
        <v>2413</v>
      </c>
      <c r="C5246" s="88" t="s">
        <v>2414</v>
      </c>
      <c r="D5246" s="89">
        <v>-1273</v>
      </c>
      <c r="F5246" s="98">
        <f t="shared" si="81"/>
        <v>-1.273</v>
      </c>
      <c r="I5246" s="98">
        <v>-1.273</v>
      </c>
    </row>
    <row r="5247" spans="1:9" ht="12.75" hidden="1" outlineLevel="3" collapsed="1">
      <c r="A5247" s="85" t="s">
        <v>2398</v>
      </c>
      <c r="B5247" s="90" t="s">
        <v>993</v>
      </c>
      <c r="C5247" s="90" t="s">
        <v>994</v>
      </c>
      <c r="D5247" s="91">
        <v>-1273</v>
      </c>
      <c r="F5247" s="98">
        <f t="shared" si="81"/>
        <v>-1.273</v>
      </c>
      <c r="I5247" s="98">
        <v>-1.273</v>
      </c>
    </row>
    <row r="5248" spans="1:9" ht="12.75" hidden="1" outlineLevel="4">
      <c r="A5248" s="85" t="s">
        <v>995</v>
      </c>
      <c r="B5248" s="88" t="s">
        <v>2413</v>
      </c>
      <c r="C5248" s="88" t="s">
        <v>2414</v>
      </c>
      <c r="D5248" s="89">
        <v>-1117</v>
      </c>
      <c r="F5248" s="98">
        <f t="shared" si="81"/>
        <v>-1.117</v>
      </c>
      <c r="I5248" s="98">
        <v>-1.117</v>
      </c>
    </row>
    <row r="5249" spans="1:9" ht="12.75" hidden="1" outlineLevel="3" collapsed="1">
      <c r="A5249" s="85" t="s">
        <v>2398</v>
      </c>
      <c r="B5249" s="90" t="s">
        <v>996</v>
      </c>
      <c r="C5249" s="90" t="s">
        <v>997</v>
      </c>
      <c r="D5249" s="91">
        <v>-1117</v>
      </c>
      <c r="F5249" s="98">
        <f t="shared" si="81"/>
        <v>-1.117</v>
      </c>
      <c r="I5249" s="98">
        <v>-1.117</v>
      </c>
    </row>
    <row r="5250" spans="1:9" ht="12.75" outlineLevel="2" collapsed="1">
      <c r="A5250" s="85" t="s">
        <v>2401</v>
      </c>
      <c r="B5250" s="90" t="s">
        <v>998</v>
      </c>
      <c r="C5250" s="90" t="s">
        <v>4268</v>
      </c>
      <c r="D5250" s="91">
        <v>-2390</v>
      </c>
      <c r="F5250" s="98">
        <f t="shared" si="81"/>
        <v>-2.39</v>
      </c>
      <c r="I5250" s="98">
        <v>-2.39</v>
      </c>
    </row>
    <row r="5251" spans="1:9" ht="12.75" hidden="1" outlineLevel="4">
      <c r="A5251" s="85" t="s">
        <v>999</v>
      </c>
      <c r="B5251" s="88" t="s">
        <v>4693</v>
      </c>
      <c r="C5251" s="88" t="s">
        <v>4694</v>
      </c>
      <c r="D5251" s="89">
        <v>987</v>
      </c>
      <c r="F5251" s="98">
        <f t="shared" si="81"/>
        <v>0.987</v>
      </c>
      <c r="I5251" s="98">
        <v>0.987</v>
      </c>
    </row>
    <row r="5252" spans="1:9" ht="12.75" hidden="1" outlineLevel="3" collapsed="1">
      <c r="A5252" s="85" t="s">
        <v>2398</v>
      </c>
      <c r="B5252" s="90" t="s">
        <v>1000</v>
      </c>
      <c r="C5252" s="90" t="s">
        <v>1001</v>
      </c>
      <c r="D5252" s="91">
        <v>987</v>
      </c>
      <c r="F5252" s="98">
        <f t="shared" si="81"/>
        <v>0.987</v>
      </c>
      <c r="I5252" s="98">
        <v>0.987</v>
      </c>
    </row>
    <row r="5253" spans="1:9" ht="12.75" hidden="1" outlineLevel="4">
      <c r="A5253" s="85" t="s">
        <v>1002</v>
      </c>
      <c r="B5253" s="88" t="s">
        <v>4693</v>
      </c>
      <c r="C5253" s="88" t="s">
        <v>4694</v>
      </c>
      <c r="D5253" s="89">
        <v>814</v>
      </c>
      <c r="F5253" s="98">
        <f t="shared" si="81"/>
        <v>0.814</v>
      </c>
      <c r="I5253" s="98">
        <v>0.814</v>
      </c>
    </row>
    <row r="5254" spans="1:9" ht="12.75" hidden="1" outlineLevel="3" collapsed="1">
      <c r="A5254" s="85" t="s">
        <v>2398</v>
      </c>
      <c r="B5254" s="90" t="s">
        <v>1003</v>
      </c>
      <c r="C5254" s="90" t="s">
        <v>1004</v>
      </c>
      <c r="D5254" s="91">
        <v>814</v>
      </c>
      <c r="F5254" s="98">
        <f aca="true" t="shared" si="82" ref="F5254:F5317">D5254/1000</f>
        <v>0.814</v>
      </c>
      <c r="I5254" s="98">
        <v>0.814</v>
      </c>
    </row>
    <row r="5255" spans="1:9" ht="12.75" hidden="1" outlineLevel="4">
      <c r="A5255" s="85" t="s">
        <v>1005</v>
      </c>
      <c r="B5255" s="88" t="s">
        <v>4693</v>
      </c>
      <c r="C5255" s="88" t="s">
        <v>4694</v>
      </c>
      <c r="D5255" s="89">
        <v>992</v>
      </c>
      <c r="F5255" s="98">
        <f t="shared" si="82"/>
        <v>0.992</v>
      </c>
      <c r="I5255" s="98">
        <v>0.992</v>
      </c>
    </row>
    <row r="5256" spans="1:9" ht="12.75" hidden="1" outlineLevel="3" collapsed="1">
      <c r="A5256" s="85" t="s">
        <v>2398</v>
      </c>
      <c r="B5256" s="90" t="s">
        <v>1006</v>
      </c>
      <c r="C5256" s="90" t="s">
        <v>1007</v>
      </c>
      <c r="D5256" s="91">
        <v>992</v>
      </c>
      <c r="F5256" s="98">
        <f t="shared" si="82"/>
        <v>0.992</v>
      </c>
      <c r="I5256" s="98">
        <v>0.992</v>
      </c>
    </row>
    <row r="5257" spans="1:9" ht="12.75" hidden="1" outlineLevel="4">
      <c r="A5257" s="85" t="s">
        <v>1008</v>
      </c>
      <c r="B5257" s="88" t="s">
        <v>4693</v>
      </c>
      <c r="C5257" s="88" t="s">
        <v>4694</v>
      </c>
      <c r="D5257" s="89">
        <v>868</v>
      </c>
      <c r="F5257" s="98">
        <f t="shared" si="82"/>
        <v>0.868</v>
      </c>
      <c r="I5257" s="98">
        <v>0.868</v>
      </c>
    </row>
    <row r="5258" spans="1:9" ht="12.75" hidden="1" outlineLevel="3" collapsed="1">
      <c r="A5258" s="85" t="s">
        <v>2398</v>
      </c>
      <c r="B5258" s="90" t="s">
        <v>1009</v>
      </c>
      <c r="C5258" s="90" t="s">
        <v>1010</v>
      </c>
      <c r="D5258" s="91">
        <v>868</v>
      </c>
      <c r="F5258" s="98">
        <f t="shared" si="82"/>
        <v>0.868</v>
      </c>
      <c r="I5258" s="98">
        <v>0.868</v>
      </c>
    </row>
    <row r="5259" spans="1:9" ht="12.75" hidden="1" outlineLevel="4">
      <c r="A5259" s="85" t="s">
        <v>1011</v>
      </c>
      <c r="B5259" s="88" t="s">
        <v>4693</v>
      </c>
      <c r="C5259" s="88" t="s">
        <v>4694</v>
      </c>
      <c r="D5259" s="89">
        <v>941</v>
      </c>
      <c r="F5259" s="98">
        <f t="shared" si="82"/>
        <v>0.941</v>
      </c>
      <c r="I5259" s="98">
        <v>0.941</v>
      </c>
    </row>
    <row r="5260" spans="1:9" ht="12.75" hidden="1" outlineLevel="3" collapsed="1">
      <c r="A5260" s="85" t="s">
        <v>2398</v>
      </c>
      <c r="B5260" s="90" t="s">
        <v>1012</v>
      </c>
      <c r="C5260" s="90" t="s">
        <v>1013</v>
      </c>
      <c r="D5260" s="91">
        <v>941</v>
      </c>
      <c r="F5260" s="98">
        <f t="shared" si="82"/>
        <v>0.941</v>
      </c>
      <c r="I5260" s="98">
        <v>0.941</v>
      </c>
    </row>
    <row r="5261" spans="1:9" ht="12.75" hidden="1" outlineLevel="4">
      <c r="A5261" s="85" t="s">
        <v>1014</v>
      </c>
      <c r="B5261" s="88" t="s">
        <v>4693</v>
      </c>
      <c r="C5261" s="88" t="s">
        <v>4694</v>
      </c>
      <c r="D5261" s="89">
        <v>873</v>
      </c>
      <c r="F5261" s="98">
        <f t="shared" si="82"/>
        <v>0.873</v>
      </c>
      <c r="I5261" s="98">
        <v>0.873</v>
      </c>
    </row>
    <row r="5262" spans="1:9" ht="12.75" hidden="1" outlineLevel="3" collapsed="1">
      <c r="A5262" s="85" t="s">
        <v>2398</v>
      </c>
      <c r="B5262" s="90" t="s">
        <v>1015</v>
      </c>
      <c r="C5262" s="90" t="s">
        <v>1016</v>
      </c>
      <c r="D5262" s="91">
        <v>873</v>
      </c>
      <c r="F5262" s="98">
        <f t="shared" si="82"/>
        <v>0.873</v>
      </c>
      <c r="I5262" s="98">
        <v>0.873</v>
      </c>
    </row>
    <row r="5263" spans="1:9" ht="12.75" hidden="1" outlineLevel="4">
      <c r="A5263" s="85" t="s">
        <v>1017</v>
      </c>
      <c r="B5263" s="88" t="s">
        <v>4693</v>
      </c>
      <c r="C5263" s="88" t="s">
        <v>4694</v>
      </c>
      <c r="D5263" s="89">
        <v>948</v>
      </c>
      <c r="F5263" s="98">
        <f t="shared" si="82"/>
        <v>0.948</v>
      </c>
      <c r="I5263" s="98">
        <v>0.948</v>
      </c>
    </row>
    <row r="5264" spans="1:9" ht="12.75" hidden="1" outlineLevel="3" collapsed="1">
      <c r="A5264" s="85" t="s">
        <v>2398</v>
      </c>
      <c r="B5264" s="90" t="s">
        <v>1018</v>
      </c>
      <c r="C5264" s="90" t="s">
        <v>4707</v>
      </c>
      <c r="D5264" s="91">
        <v>948</v>
      </c>
      <c r="F5264" s="98">
        <f t="shared" si="82"/>
        <v>0.948</v>
      </c>
      <c r="I5264" s="98">
        <v>0.948</v>
      </c>
    </row>
    <row r="5265" spans="1:9" ht="12.75" hidden="1" outlineLevel="4">
      <c r="A5265" s="85" t="s">
        <v>4708</v>
      </c>
      <c r="B5265" s="88" t="s">
        <v>4693</v>
      </c>
      <c r="C5265" s="88" t="s">
        <v>4694</v>
      </c>
      <c r="D5265" s="89">
        <v>896</v>
      </c>
      <c r="F5265" s="98">
        <f t="shared" si="82"/>
        <v>0.896</v>
      </c>
      <c r="I5265" s="98">
        <v>0.896</v>
      </c>
    </row>
    <row r="5266" spans="1:9" ht="12.75" hidden="1" outlineLevel="3" collapsed="1">
      <c r="A5266" s="85" t="s">
        <v>2398</v>
      </c>
      <c r="B5266" s="90" t="s">
        <v>4709</v>
      </c>
      <c r="C5266" s="90" t="s">
        <v>4710</v>
      </c>
      <c r="D5266" s="91">
        <v>896</v>
      </c>
      <c r="F5266" s="98">
        <f t="shared" si="82"/>
        <v>0.896</v>
      </c>
      <c r="I5266" s="98">
        <v>0.896</v>
      </c>
    </row>
    <row r="5267" spans="1:9" ht="12.75" hidden="1" outlineLevel="4">
      <c r="A5267" s="85" t="s">
        <v>4711</v>
      </c>
      <c r="B5267" s="88" t="s">
        <v>4693</v>
      </c>
      <c r="C5267" s="88" t="s">
        <v>4694</v>
      </c>
      <c r="D5267" s="89">
        <v>966</v>
      </c>
      <c r="F5267" s="98">
        <f t="shared" si="82"/>
        <v>0.966</v>
      </c>
      <c r="I5267" s="98">
        <v>0.966</v>
      </c>
    </row>
    <row r="5268" spans="1:9" ht="12.75" hidden="1" outlineLevel="3" collapsed="1">
      <c r="A5268" s="85" t="s">
        <v>2398</v>
      </c>
      <c r="B5268" s="90" t="s">
        <v>4712</v>
      </c>
      <c r="C5268" s="90" t="s">
        <v>4713</v>
      </c>
      <c r="D5268" s="91">
        <v>966</v>
      </c>
      <c r="F5268" s="98">
        <f t="shared" si="82"/>
        <v>0.966</v>
      </c>
      <c r="I5268" s="98">
        <v>0.966</v>
      </c>
    </row>
    <row r="5269" spans="1:9" ht="12.75" hidden="1" outlineLevel="4">
      <c r="A5269" s="85" t="s">
        <v>4714</v>
      </c>
      <c r="B5269" s="88" t="s">
        <v>616</v>
      </c>
      <c r="C5269" s="88" t="s">
        <v>617</v>
      </c>
      <c r="D5269" s="89">
        <v>2850</v>
      </c>
      <c r="F5269" s="98">
        <f t="shared" si="82"/>
        <v>2.85</v>
      </c>
      <c r="I5269" s="98">
        <v>2.85</v>
      </c>
    </row>
    <row r="5270" spans="1:9" ht="12.75" hidden="1" outlineLevel="4">
      <c r="A5270" s="85" t="s">
        <v>4715</v>
      </c>
      <c r="B5270" s="88" t="s">
        <v>4693</v>
      </c>
      <c r="C5270" s="88" t="s">
        <v>4694</v>
      </c>
      <c r="D5270" s="89">
        <v>2910</v>
      </c>
      <c r="F5270" s="98">
        <f t="shared" si="82"/>
        <v>2.91</v>
      </c>
      <c r="I5270" s="98">
        <v>2.91</v>
      </c>
    </row>
    <row r="5271" spans="1:9" ht="12.75" hidden="1" outlineLevel="3" collapsed="1">
      <c r="A5271" s="85" t="s">
        <v>2398</v>
      </c>
      <c r="B5271" s="90" t="s">
        <v>4716</v>
      </c>
      <c r="C5271" s="90" t="s">
        <v>4717</v>
      </c>
      <c r="D5271" s="91">
        <v>5760</v>
      </c>
      <c r="F5271" s="98">
        <f t="shared" si="82"/>
        <v>5.76</v>
      </c>
      <c r="I5271" s="98">
        <v>5.76</v>
      </c>
    </row>
    <row r="5272" spans="1:9" ht="12.75" hidden="1" outlineLevel="4">
      <c r="A5272" s="85" t="s">
        <v>4718</v>
      </c>
      <c r="B5272" s="88" t="s">
        <v>2404</v>
      </c>
      <c r="C5272" s="88" t="s">
        <v>2405</v>
      </c>
      <c r="D5272" s="89">
        <v>547</v>
      </c>
      <c r="F5272" s="98">
        <f t="shared" si="82"/>
        <v>0.547</v>
      </c>
      <c r="I5272" s="98">
        <v>0.547</v>
      </c>
    </row>
    <row r="5273" spans="1:9" ht="12.75" hidden="1" outlineLevel="4">
      <c r="A5273" s="85" t="s">
        <v>4719</v>
      </c>
      <c r="B5273" s="88" t="s">
        <v>2431</v>
      </c>
      <c r="C5273" s="88" t="s">
        <v>2432</v>
      </c>
      <c r="D5273" s="89">
        <v>25391</v>
      </c>
      <c r="F5273" s="98">
        <f t="shared" si="82"/>
        <v>25.391</v>
      </c>
      <c r="I5273" s="98">
        <v>25.391</v>
      </c>
    </row>
    <row r="5274" spans="1:9" ht="12.75" hidden="1" outlineLevel="4">
      <c r="A5274" s="85" t="s">
        <v>4720</v>
      </c>
      <c r="B5274" s="88" t="s">
        <v>4705</v>
      </c>
      <c r="C5274" s="88" t="s">
        <v>4706</v>
      </c>
      <c r="D5274" s="89">
        <v>-25000</v>
      </c>
      <c r="F5274" s="98">
        <f t="shared" si="82"/>
        <v>-25</v>
      </c>
      <c r="I5274" s="98">
        <v>-25</v>
      </c>
    </row>
    <row r="5275" spans="1:9" ht="12.75" hidden="1" outlineLevel="4">
      <c r="A5275" s="85" t="s">
        <v>4721</v>
      </c>
      <c r="B5275" s="88" t="s">
        <v>2483</v>
      </c>
      <c r="C5275" s="88" t="s">
        <v>2484</v>
      </c>
      <c r="D5275" s="89">
        <v>11699</v>
      </c>
      <c r="F5275" s="98">
        <f t="shared" si="82"/>
        <v>11.699</v>
      </c>
      <c r="I5275" s="98">
        <v>11.699</v>
      </c>
    </row>
    <row r="5276" spans="1:9" ht="12.75" hidden="1" outlineLevel="4">
      <c r="A5276" s="85" t="s">
        <v>4722</v>
      </c>
      <c r="B5276" s="88" t="s">
        <v>2486</v>
      </c>
      <c r="C5276" s="88" t="s">
        <v>2487</v>
      </c>
      <c r="D5276" s="89">
        <v>2364</v>
      </c>
      <c r="F5276" s="98">
        <f t="shared" si="82"/>
        <v>2.364</v>
      </c>
      <c r="I5276" s="98">
        <v>2.364</v>
      </c>
    </row>
    <row r="5277" spans="1:9" ht="12.75" hidden="1" outlineLevel="4">
      <c r="A5277" s="85" t="s">
        <v>4723</v>
      </c>
      <c r="B5277" s="88" t="s">
        <v>2410</v>
      </c>
      <c r="C5277" s="88" t="s">
        <v>2411</v>
      </c>
      <c r="D5277" s="89">
        <v>67</v>
      </c>
      <c r="F5277" s="98">
        <f t="shared" si="82"/>
        <v>0.067</v>
      </c>
      <c r="I5277" s="98">
        <v>0.067</v>
      </c>
    </row>
    <row r="5278" spans="1:9" ht="12.75" hidden="1" outlineLevel="4">
      <c r="A5278" s="85" t="s">
        <v>4724</v>
      </c>
      <c r="B5278" s="88" t="s">
        <v>2413</v>
      </c>
      <c r="C5278" s="88" t="s">
        <v>2414</v>
      </c>
      <c r="D5278" s="89">
        <v>-55</v>
      </c>
      <c r="F5278" s="98">
        <f t="shared" si="82"/>
        <v>-0.055</v>
      </c>
      <c r="I5278" s="98">
        <v>-0.055</v>
      </c>
    </row>
    <row r="5279" spans="1:9" ht="12.75" hidden="1" outlineLevel="3" collapsed="1">
      <c r="A5279" s="85" t="s">
        <v>2398</v>
      </c>
      <c r="B5279" s="120" t="s">
        <v>4725</v>
      </c>
      <c r="C5279" s="120" t="s">
        <v>4726</v>
      </c>
      <c r="D5279" s="121">
        <v>15013</v>
      </c>
      <c r="F5279" s="98">
        <f t="shared" si="82"/>
        <v>15.013</v>
      </c>
      <c r="H5279" s="122" t="s">
        <v>4421</v>
      </c>
      <c r="I5279" s="98">
        <v>15.013</v>
      </c>
    </row>
    <row r="5280" spans="1:9" ht="12.75" hidden="1" outlineLevel="4">
      <c r="A5280" s="85" t="s">
        <v>4727</v>
      </c>
      <c r="B5280" s="88" t="s">
        <v>4693</v>
      </c>
      <c r="C5280" s="88" t="s">
        <v>4694</v>
      </c>
      <c r="D5280" s="89">
        <v>3007</v>
      </c>
      <c r="F5280" s="98">
        <f t="shared" si="82"/>
        <v>3.007</v>
      </c>
      <c r="I5280" s="98">
        <v>3.007</v>
      </c>
    </row>
    <row r="5281" spans="1:9" ht="12.75" hidden="1" outlineLevel="4">
      <c r="A5281" s="85" t="s">
        <v>4728</v>
      </c>
      <c r="B5281" s="88" t="s">
        <v>2562</v>
      </c>
      <c r="C5281" s="88" t="s">
        <v>2563</v>
      </c>
      <c r="D5281" s="89">
        <v>435</v>
      </c>
      <c r="F5281" s="98">
        <f t="shared" si="82"/>
        <v>0.435</v>
      </c>
      <c r="I5281" s="98">
        <v>0.435</v>
      </c>
    </row>
    <row r="5282" spans="1:9" ht="12.75" hidden="1" outlineLevel="3" collapsed="1">
      <c r="A5282" s="85" t="s">
        <v>2398</v>
      </c>
      <c r="B5282" s="90" t="s">
        <v>4729</v>
      </c>
      <c r="C5282" s="90" t="s">
        <v>4730</v>
      </c>
      <c r="D5282" s="91">
        <v>3442</v>
      </c>
      <c r="F5282" s="98">
        <f t="shared" si="82"/>
        <v>3.442</v>
      </c>
      <c r="I5282" s="98">
        <v>3.442</v>
      </c>
    </row>
    <row r="5283" spans="1:9" ht="12.75" hidden="1" outlineLevel="4">
      <c r="A5283" s="85" t="s">
        <v>4731</v>
      </c>
      <c r="B5283" s="88" t="s">
        <v>4693</v>
      </c>
      <c r="C5283" s="88" t="s">
        <v>4694</v>
      </c>
      <c r="D5283" s="89">
        <v>918</v>
      </c>
      <c r="F5283" s="98">
        <f t="shared" si="82"/>
        <v>0.918</v>
      </c>
      <c r="I5283" s="98">
        <v>0.918</v>
      </c>
    </row>
    <row r="5284" spans="1:9" ht="12.75" hidden="1" outlineLevel="3" collapsed="1">
      <c r="A5284" s="85" t="s">
        <v>2398</v>
      </c>
      <c r="B5284" s="90" t="s">
        <v>4732</v>
      </c>
      <c r="C5284" s="90" t="s">
        <v>4733</v>
      </c>
      <c r="D5284" s="91">
        <v>918</v>
      </c>
      <c r="F5284" s="98">
        <f t="shared" si="82"/>
        <v>0.918</v>
      </c>
      <c r="I5284" s="98">
        <v>0.918</v>
      </c>
    </row>
    <row r="5285" spans="1:9" ht="12.75" hidden="1" outlineLevel="4">
      <c r="A5285" s="85" t="s">
        <v>4734</v>
      </c>
      <c r="B5285" s="88" t="s">
        <v>4693</v>
      </c>
      <c r="C5285" s="88" t="s">
        <v>4694</v>
      </c>
      <c r="D5285" s="89">
        <v>5829</v>
      </c>
      <c r="F5285" s="98">
        <f t="shared" si="82"/>
        <v>5.829</v>
      </c>
      <c r="I5285" s="98">
        <v>5.829</v>
      </c>
    </row>
    <row r="5286" spans="1:9" ht="12.75" hidden="1" outlineLevel="4">
      <c r="A5286" s="85" t="s">
        <v>4735</v>
      </c>
      <c r="B5286" s="88" t="s">
        <v>4705</v>
      </c>
      <c r="C5286" s="88" t="s">
        <v>4706</v>
      </c>
      <c r="D5286" s="89">
        <v>240000</v>
      </c>
      <c r="F5286" s="98">
        <f t="shared" si="82"/>
        <v>240</v>
      </c>
      <c r="I5286" s="98">
        <v>240</v>
      </c>
    </row>
    <row r="5287" spans="1:9" ht="12.75" hidden="1" outlineLevel="3" collapsed="1">
      <c r="A5287" s="85" t="s">
        <v>2398</v>
      </c>
      <c r="B5287" s="90" t="s">
        <v>4736</v>
      </c>
      <c r="C5287" s="90" t="s">
        <v>4737</v>
      </c>
      <c r="D5287" s="91">
        <v>245829</v>
      </c>
      <c r="F5287" s="98">
        <f t="shared" si="82"/>
        <v>245.829</v>
      </c>
      <c r="I5287" s="98">
        <v>245.829</v>
      </c>
    </row>
    <row r="5288" spans="1:9" ht="12.75" outlineLevel="2" collapsed="1">
      <c r="A5288" s="85" t="s">
        <v>2401</v>
      </c>
      <c r="B5288" s="90" t="s">
        <v>4738</v>
      </c>
      <c r="C5288" s="90" t="s">
        <v>4739</v>
      </c>
      <c r="D5288" s="91">
        <v>279247</v>
      </c>
      <c r="F5288" s="98">
        <f t="shared" si="82"/>
        <v>279.247</v>
      </c>
      <c r="I5288" s="98">
        <v>279.247</v>
      </c>
    </row>
    <row r="5289" spans="1:9" s="94" customFormat="1" ht="12.75" outlineLevel="1">
      <c r="A5289" s="85" t="s">
        <v>766</v>
      </c>
      <c r="B5289" s="92" t="s">
        <v>4740</v>
      </c>
      <c r="C5289" s="92" t="s">
        <v>4741</v>
      </c>
      <c r="D5289" s="93">
        <v>4119828</v>
      </c>
      <c r="F5289" s="98">
        <f t="shared" si="82"/>
        <v>4119.828</v>
      </c>
      <c r="H5289" s="94" t="s">
        <v>4917</v>
      </c>
      <c r="I5289" s="98">
        <v>4119.828</v>
      </c>
    </row>
    <row r="5290" spans="1:9" ht="12.75" hidden="1" outlineLevel="4">
      <c r="A5290" s="85" t="s">
        <v>4742</v>
      </c>
      <c r="B5290" s="88" t="s">
        <v>2443</v>
      </c>
      <c r="C5290" s="88" t="s">
        <v>4691</v>
      </c>
      <c r="D5290" s="89">
        <v>296720</v>
      </c>
      <c r="F5290" s="98">
        <f t="shared" si="82"/>
        <v>296.72</v>
      </c>
      <c r="I5290" s="98">
        <v>296.72</v>
      </c>
    </row>
    <row r="5291" spans="1:9" ht="12.75" hidden="1" outlineLevel="4">
      <c r="A5291" s="85" t="s">
        <v>4743</v>
      </c>
      <c r="B5291" s="88" t="s">
        <v>4693</v>
      </c>
      <c r="C5291" s="88" t="s">
        <v>4694</v>
      </c>
      <c r="D5291" s="89">
        <v>335644</v>
      </c>
      <c r="F5291" s="98">
        <f t="shared" si="82"/>
        <v>335.644</v>
      </c>
      <c r="I5291" s="98">
        <v>335.644</v>
      </c>
    </row>
    <row r="5292" spans="1:9" ht="12.75" hidden="1" outlineLevel="4">
      <c r="A5292" s="85" t="s">
        <v>4744</v>
      </c>
      <c r="B5292" s="88" t="s">
        <v>4745</v>
      </c>
      <c r="C5292" s="88" t="s">
        <v>4746</v>
      </c>
      <c r="D5292" s="89">
        <v>257108</v>
      </c>
      <c r="F5292" s="98">
        <f t="shared" si="82"/>
        <v>257.108</v>
      </c>
      <c r="I5292" s="98">
        <v>257.108</v>
      </c>
    </row>
    <row r="5293" spans="1:9" ht="12.75" hidden="1" outlineLevel="4">
      <c r="A5293" s="85" t="s">
        <v>4747</v>
      </c>
      <c r="B5293" s="88" t="s">
        <v>4748</v>
      </c>
      <c r="C5293" s="88" t="s">
        <v>4749</v>
      </c>
      <c r="D5293" s="89">
        <v>630050</v>
      </c>
      <c r="F5293" s="98">
        <f t="shared" si="82"/>
        <v>630.05</v>
      </c>
      <c r="I5293" s="98">
        <v>630.05</v>
      </c>
    </row>
    <row r="5294" spans="1:9" ht="12.75" hidden="1" outlineLevel="4">
      <c r="A5294" s="85" t="s">
        <v>4750</v>
      </c>
      <c r="B5294" s="88" t="s">
        <v>4751</v>
      </c>
      <c r="C5294" s="88" t="s">
        <v>4752</v>
      </c>
      <c r="D5294" s="89">
        <v>267781</v>
      </c>
      <c r="F5294" s="98">
        <f t="shared" si="82"/>
        <v>267.781</v>
      </c>
      <c r="I5294" s="98">
        <v>267.781</v>
      </c>
    </row>
    <row r="5295" spans="1:9" ht="12.75" hidden="1" outlineLevel="4">
      <c r="A5295" s="85" t="s">
        <v>4753</v>
      </c>
      <c r="B5295" s="88" t="s">
        <v>3345</v>
      </c>
      <c r="C5295" s="88" t="s">
        <v>3346</v>
      </c>
      <c r="D5295" s="89">
        <v>288158</v>
      </c>
      <c r="F5295" s="98">
        <f t="shared" si="82"/>
        <v>288.158</v>
      </c>
      <c r="I5295" s="98">
        <v>288.158</v>
      </c>
    </row>
    <row r="5296" spans="1:9" ht="12.75" hidden="1" outlineLevel="4">
      <c r="A5296" s="85" t="s">
        <v>4754</v>
      </c>
      <c r="B5296" s="88" t="s">
        <v>2507</v>
      </c>
      <c r="C5296" s="88" t="s">
        <v>2508</v>
      </c>
      <c r="D5296" s="89">
        <v>98140</v>
      </c>
      <c r="F5296" s="98">
        <f t="shared" si="82"/>
        <v>98.14</v>
      </c>
      <c r="I5296" s="98">
        <v>98.14</v>
      </c>
    </row>
    <row r="5297" spans="1:9" ht="12.75" hidden="1" outlineLevel="4">
      <c r="A5297" s="85" t="s">
        <v>4755</v>
      </c>
      <c r="B5297" s="88" t="s">
        <v>2510</v>
      </c>
      <c r="C5297" s="88" t="s">
        <v>2511</v>
      </c>
      <c r="D5297" s="89">
        <v>179953</v>
      </c>
      <c r="F5297" s="98">
        <f t="shared" si="82"/>
        <v>179.953</v>
      </c>
      <c r="I5297" s="98">
        <v>179.953</v>
      </c>
    </row>
    <row r="5298" spans="1:9" ht="12.75" hidden="1" outlineLevel="4">
      <c r="A5298" s="85" t="s">
        <v>4756</v>
      </c>
      <c r="B5298" s="88" t="s">
        <v>4757</v>
      </c>
      <c r="C5298" s="88" t="s">
        <v>2201</v>
      </c>
      <c r="D5298" s="89">
        <v>70354</v>
      </c>
      <c r="F5298" s="98">
        <f t="shared" si="82"/>
        <v>70.354</v>
      </c>
      <c r="I5298" s="98">
        <v>70.354</v>
      </c>
    </row>
    <row r="5299" spans="1:9" ht="12.75" hidden="1" outlineLevel="4">
      <c r="A5299" s="85" t="s">
        <v>4758</v>
      </c>
      <c r="B5299" s="88" t="s">
        <v>4759</v>
      </c>
      <c r="C5299" s="88" t="s">
        <v>4760</v>
      </c>
      <c r="D5299" s="89">
        <v>130545</v>
      </c>
      <c r="F5299" s="98">
        <f t="shared" si="82"/>
        <v>130.545</v>
      </c>
      <c r="I5299" s="98">
        <v>130.545</v>
      </c>
    </row>
    <row r="5300" spans="1:9" ht="12.75" hidden="1" outlineLevel="4">
      <c r="A5300" s="85" t="s">
        <v>4761</v>
      </c>
      <c r="B5300" s="88" t="s">
        <v>2516</v>
      </c>
      <c r="C5300" s="88" t="s">
        <v>2517</v>
      </c>
      <c r="D5300" s="89">
        <v>80018</v>
      </c>
      <c r="F5300" s="98">
        <f t="shared" si="82"/>
        <v>80.018</v>
      </c>
      <c r="I5300" s="98">
        <v>80.018</v>
      </c>
    </row>
    <row r="5301" spans="1:9" ht="12.75" hidden="1" outlineLevel="4">
      <c r="A5301" s="85" t="s">
        <v>4762</v>
      </c>
      <c r="B5301" s="88" t="s">
        <v>4763</v>
      </c>
      <c r="C5301" s="88" t="s">
        <v>4764</v>
      </c>
      <c r="D5301" s="89">
        <v>66392</v>
      </c>
      <c r="F5301" s="98">
        <f t="shared" si="82"/>
        <v>66.392</v>
      </c>
      <c r="I5301" s="98">
        <v>66.392</v>
      </c>
    </row>
    <row r="5302" spans="1:9" ht="12.75" hidden="1" outlineLevel="4">
      <c r="A5302" s="85" t="s">
        <v>4765</v>
      </c>
      <c r="B5302" s="88" t="s">
        <v>2562</v>
      </c>
      <c r="C5302" s="88" t="s">
        <v>2563</v>
      </c>
      <c r="D5302" s="89">
        <v>157741</v>
      </c>
      <c r="F5302" s="98">
        <f t="shared" si="82"/>
        <v>157.741</v>
      </c>
      <c r="I5302" s="98">
        <v>157.741</v>
      </c>
    </row>
    <row r="5303" spans="1:9" ht="12.75" hidden="1" outlineLevel="3" collapsed="1">
      <c r="A5303" s="85" t="s">
        <v>2398</v>
      </c>
      <c r="B5303" s="90" t="s">
        <v>4766</v>
      </c>
      <c r="C5303" s="90" t="s">
        <v>4767</v>
      </c>
      <c r="D5303" s="91">
        <v>2858604</v>
      </c>
      <c r="F5303" s="98">
        <f t="shared" si="82"/>
        <v>2858.604</v>
      </c>
      <c r="I5303" s="98">
        <v>2858.604</v>
      </c>
    </row>
    <row r="5304" spans="1:9" ht="12.75" outlineLevel="2" collapsed="1">
      <c r="A5304" s="85" t="s">
        <v>2401</v>
      </c>
      <c r="B5304" s="90" t="s">
        <v>4768</v>
      </c>
      <c r="C5304" s="90" t="s">
        <v>4769</v>
      </c>
      <c r="D5304" s="91">
        <v>2858604</v>
      </c>
      <c r="F5304" s="98">
        <f t="shared" si="82"/>
        <v>2858.604</v>
      </c>
      <c r="I5304" s="98">
        <v>2858.604</v>
      </c>
    </row>
    <row r="5305" spans="1:9" ht="12.75" hidden="1" outlineLevel="4">
      <c r="A5305" s="85" t="s">
        <v>4770</v>
      </c>
      <c r="B5305" s="88" t="s">
        <v>3649</v>
      </c>
      <c r="C5305" s="88" t="s">
        <v>3650</v>
      </c>
      <c r="D5305" s="89">
        <v>318190</v>
      </c>
      <c r="F5305" s="98">
        <f t="shared" si="82"/>
        <v>318.19</v>
      </c>
      <c r="I5305" s="98">
        <v>318.19</v>
      </c>
    </row>
    <row r="5306" spans="1:9" ht="12.75" hidden="1" outlineLevel="4">
      <c r="A5306" s="85" t="s">
        <v>4771</v>
      </c>
      <c r="B5306" s="88" t="s">
        <v>4772</v>
      </c>
      <c r="C5306" s="88" t="s">
        <v>4773</v>
      </c>
      <c r="D5306" s="89">
        <v>398470</v>
      </c>
      <c r="F5306" s="98">
        <f t="shared" si="82"/>
        <v>398.47</v>
      </c>
      <c r="I5306" s="98">
        <v>398.47</v>
      </c>
    </row>
    <row r="5307" spans="1:9" ht="12.75" hidden="1" outlineLevel="3" collapsed="1">
      <c r="A5307" s="85" t="s">
        <v>2398</v>
      </c>
      <c r="B5307" s="90" t="s">
        <v>4774</v>
      </c>
      <c r="C5307" s="90" t="s">
        <v>4775</v>
      </c>
      <c r="D5307" s="91">
        <v>716660</v>
      </c>
      <c r="F5307" s="98">
        <f t="shared" si="82"/>
        <v>716.66</v>
      </c>
      <c r="I5307" s="98">
        <v>716.66</v>
      </c>
    </row>
    <row r="5308" spans="1:9" ht="12.75" outlineLevel="2" collapsed="1">
      <c r="A5308" s="85" t="s">
        <v>2401</v>
      </c>
      <c r="B5308" s="90" t="s">
        <v>4776</v>
      </c>
      <c r="C5308" s="90" t="s">
        <v>4777</v>
      </c>
      <c r="D5308" s="91">
        <v>716660</v>
      </c>
      <c r="F5308" s="98">
        <f t="shared" si="82"/>
        <v>716.66</v>
      </c>
      <c r="I5308" s="98">
        <v>716.66</v>
      </c>
    </row>
    <row r="5309" spans="1:9" s="94" customFormat="1" ht="12.75" outlineLevel="1">
      <c r="A5309" s="85" t="s">
        <v>766</v>
      </c>
      <c r="B5309" s="92" t="s">
        <v>4778</v>
      </c>
      <c r="C5309" s="92" t="s">
        <v>4779</v>
      </c>
      <c r="D5309" s="93">
        <v>3575264</v>
      </c>
      <c r="F5309" s="98">
        <f t="shared" si="82"/>
        <v>3575.264</v>
      </c>
      <c r="H5309" s="94" t="s">
        <v>4923</v>
      </c>
      <c r="I5309" s="98">
        <v>3575.264</v>
      </c>
    </row>
    <row r="5310" spans="1:9" ht="12.75" hidden="1" outlineLevel="4">
      <c r="A5310" s="85" t="s">
        <v>4780</v>
      </c>
      <c r="B5310" s="88" t="s">
        <v>5183</v>
      </c>
      <c r="C5310" s="88" t="s">
        <v>5184</v>
      </c>
      <c r="D5310" s="89">
        <v>-1211420</v>
      </c>
      <c r="F5310" s="98">
        <f t="shared" si="82"/>
        <v>-1211.42</v>
      </c>
      <c r="I5310" s="98">
        <v>-1211.42</v>
      </c>
    </row>
    <row r="5311" spans="1:9" ht="12.75" hidden="1" outlineLevel="4">
      <c r="A5311" s="85" t="s">
        <v>4781</v>
      </c>
      <c r="B5311" s="88" t="s">
        <v>4594</v>
      </c>
      <c r="C5311" s="88" t="s">
        <v>5184</v>
      </c>
      <c r="D5311" s="89">
        <v>823504</v>
      </c>
      <c r="F5311" s="98">
        <f t="shared" si="82"/>
        <v>823.504</v>
      </c>
      <c r="I5311" s="98">
        <v>823.504</v>
      </c>
    </row>
    <row r="5312" spans="1:9" ht="12.75" hidden="1" outlineLevel="3" collapsed="1">
      <c r="A5312" s="85" t="s">
        <v>2398</v>
      </c>
      <c r="B5312" s="90" t="s">
        <v>4782</v>
      </c>
      <c r="C5312" s="90" t="s">
        <v>4783</v>
      </c>
      <c r="D5312" s="91">
        <v>-387916</v>
      </c>
      <c r="F5312" s="98">
        <f t="shared" si="82"/>
        <v>-387.916</v>
      </c>
      <c r="I5312" s="98">
        <v>-387.916</v>
      </c>
    </row>
    <row r="5313" spans="1:9" ht="12.75" outlineLevel="2" collapsed="1">
      <c r="A5313" s="85" t="s">
        <v>2401</v>
      </c>
      <c r="B5313" s="90" t="s">
        <v>4784</v>
      </c>
      <c r="C5313" s="90" t="s">
        <v>4785</v>
      </c>
      <c r="D5313" s="91">
        <v>-387916</v>
      </c>
      <c r="F5313" s="98">
        <f t="shared" si="82"/>
        <v>-387.916</v>
      </c>
      <c r="H5313" t="s">
        <v>4918</v>
      </c>
      <c r="I5313" s="98">
        <v>-387.916</v>
      </c>
    </row>
    <row r="5314" spans="1:9" s="94" customFormat="1" ht="12.75" outlineLevel="1">
      <c r="A5314" s="85" t="s">
        <v>766</v>
      </c>
      <c r="B5314" s="92" t="s">
        <v>4786</v>
      </c>
      <c r="C5314" s="92" t="s">
        <v>4785</v>
      </c>
      <c r="D5314" s="93">
        <v>-387916</v>
      </c>
      <c r="F5314" s="98">
        <f t="shared" si="82"/>
        <v>-387.916</v>
      </c>
      <c r="I5314" s="98">
        <v>-387.916</v>
      </c>
    </row>
    <row r="5315" spans="1:9" ht="12.75" hidden="1" outlineLevel="4">
      <c r="A5315" s="85" t="s">
        <v>4787</v>
      </c>
      <c r="B5315" s="88" t="s">
        <v>4788</v>
      </c>
      <c r="C5315" s="88" t="s">
        <v>4789</v>
      </c>
      <c r="D5315" s="89">
        <v>-675154</v>
      </c>
      <c r="F5315" s="98">
        <f t="shared" si="82"/>
        <v>-675.154</v>
      </c>
      <c r="H5315" s="94" t="s">
        <v>4925</v>
      </c>
      <c r="I5315" s="98">
        <v>-675.154</v>
      </c>
    </row>
    <row r="5316" spans="1:9" ht="12.75" hidden="1" outlineLevel="4">
      <c r="A5316" s="85" t="s">
        <v>4790</v>
      </c>
      <c r="B5316" s="88" t="s">
        <v>4791</v>
      </c>
      <c r="C5316" s="88" t="s">
        <v>4792</v>
      </c>
      <c r="D5316" s="89">
        <v>213061</v>
      </c>
      <c r="F5316" s="98">
        <f t="shared" si="82"/>
        <v>213.061</v>
      </c>
      <c r="H5316" s="94" t="s">
        <v>4926</v>
      </c>
      <c r="I5316" s="98">
        <v>213.061</v>
      </c>
    </row>
    <row r="5317" spans="1:9" ht="12.75" hidden="1" outlineLevel="4">
      <c r="A5317" s="85" t="s">
        <v>4793</v>
      </c>
      <c r="B5317" s="88" t="s">
        <v>4794</v>
      </c>
      <c r="C5317" s="88" t="s">
        <v>4795</v>
      </c>
      <c r="D5317" s="89">
        <v>13957</v>
      </c>
      <c r="F5317" s="98">
        <f t="shared" si="82"/>
        <v>13.957</v>
      </c>
      <c r="H5317" s="94" t="s">
        <v>4926</v>
      </c>
      <c r="I5317" s="98">
        <v>13.957</v>
      </c>
    </row>
    <row r="5318" spans="1:9" ht="12.75" hidden="1" outlineLevel="4">
      <c r="A5318" s="85" t="s">
        <v>4796</v>
      </c>
      <c r="B5318" s="88" t="s">
        <v>4797</v>
      </c>
      <c r="C5318" s="88" t="s">
        <v>4798</v>
      </c>
      <c r="D5318" s="89">
        <v>306020</v>
      </c>
      <c r="F5318" s="98">
        <f aca="true" t="shared" si="83" ref="F5318:F5352">D5318/1000</f>
        <v>306.02</v>
      </c>
      <c r="H5318" s="94" t="s">
        <v>4926</v>
      </c>
      <c r="I5318" s="98">
        <v>306.02</v>
      </c>
    </row>
    <row r="5319" spans="1:9" ht="12.75" hidden="1" outlineLevel="4">
      <c r="A5319" s="85" t="s">
        <v>4799</v>
      </c>
      <c r="B5319" s="88" t="s">
        <v>4800</v>
      </c>
      <c r="C5319" s="88" t="s">
        <v>4801</v>
      </c>
      <c r="D5319" s="89">
        <v>45972</v>
      </c>
      <c r="F5319" s="98">
        <f t="shared" si="83"/>
        <v>45.972</v>
      </c>
      <c r="H5319" s="94" t="s">
        <v>4926</v>
      </c>
      <c r="I5319" s="98">
        <v>45.972</v>
      </c>
    </row>
    <row r="5320" spans="1:9" ht="12.75" hidden="1" outlineLevel="3" collapsed="1">
      <c r="A5320" s="85" t="s">
        <v>2398</v>
      </c>
      <c r="B5320" s="90" t="s">
        <v>4802</v>
      </c>
      <c r="C5320" s="90" t="s">
        <v>4803</v>
      </c>
      <c r="D5320" s="91">
        <v>-96144</v>
      </c>
      <c r="F5320" s="98">
        <f t="shared" si="83"/>
        <v>-96.144</v>
      </c>
      <c r="I5320" s="98">
        <v>-96.144</v>
      </c>
    </row>
    <row r="5321" spans="1:9" ht="12.75" outlineLevel="2" collapsed="1">
      <c r="A5321" s="85" t="s">
        <v>2401</v>
      </c>
      <c r="B5321" s="90" t="s">
        <v>4804</v>
      </c>
      <c r="C5321" s="90" t="s">
        <v>4805</v>
      </c>
      <c r="D5321" s="91">
        <v>-96144</v>
      </c>
      <c r="F5321" s="98">
        <f t="shared" si="83"/>
        <v>-96.144</v>
      </c>
      <c r="I5321" s="98">
        <v>-96.144</v>
      </c>
    </row>
    <row r="5322" spans="1:9" ht="12.75" hidden="1" outlineLevel="4">
      <c r="A5322" s="85" t="s">
        <v>4806</v>
      </c>
      <c r="B5322" s="88" t="s">
        <v>4807</v>
      </c>
      <c r="C5322" s="88" t="s">
        <v>4808</v>
      </c>
      <c r="D5322" s="89">
        <v>56418</v>
      </c>
      <c r="F5322" s="98">
        <f t="shared" si="83"/>
        <v>56.418</v>
      </c>
      <c r="H5322" s="94" t="s">
        <v>4926</v>
      </c>
      <c r="I5322" s="98">
        <v>56.418</v>
      </c>
    </row>
    <row r="5323" spans="1:9" ht="12.75" hidden="1" outlineLevel="4">
      <c r="A5323" s="85" t="s">
        <v>4809</v>
      </c>
      <c r="B5323" s="88" t="s">
        <v>4810</v>
      </c>
      <c r="C5323" s="88" t="s">
        <v>4811</v>
      </c>
      <c r="D5323" s="89">
        <v>11839</v>
      </c>
      <c r="F5323" s="98">
        <f t="shared" si="83"/>
        <v>11.839</v>
      </c>
      <c r="H5323" s="94" t="s">
        <v>4926</v>
      </c>
      <c r="I5323" s="98">
        <v>11.839</v>
      </c>
    </row>
    <row r="5324" spans="1:9" ht="12.75" hidden="1" outlineLevel="4">
      <c r="A5324" s="85" t="s">
        <v>4812</v>
      </c>
      <c r="B5324" s="88" t="s">
        <v>4813</v>
      </c>
      <c r="C5324" s="88" t="s">
        <v>4814</v>
      </c>
      <c r="D5324" s="89">
        <v>-252550</v>
      </c>
      <c r="F5324" s="98">
        <f t="shared" si="83"/>
        <v>-252.55</v>
      </c>
      <c r="H5324" t="s">
        <v>5215</v>
      </c>
      <c r="I5324" s="98">
        <v>-252.55</v>
      </c>
    </row>
    <row r="5325" spans="1:9" ht="12.75" hidden="1" outlineLevel="4">
      <c r="A5325" s="85" t="s">
        <v>4815</v>
      </c>
      <c r="B5325" s="88" t="s">
        <v>4816</v>
      </c>
      <c r="C5325" s="88" t="s">
        <v>2616</v>
      </c>
      <c r="D5325" s="89">
        <v>-7450</v>
      </c>
      <c r="F5325" s="98">
        <f t="shared" si="83"/>
        <v>-7.45</v>
      </c>
      <c r="H5325" t="s">
        <v>5215</v>
      </c>
      <c r="I5325" s="98">
        <v>-7.45</v>
      </c>
    </row>
    <row r="5326" spans="1:9" ht="12.75" hidden="1" outlineLevel="3" collapsed="1">
      <c r="A5326" s="85" t="s">
        <v>2398</v>
      </c>
      <c r="B5326" s="90" t="s">
        <v>2617</v>
      </c>
      <c r="C5326" s="90" t="s">
        <v>2618</v>
      </c>
      <c r="D5326" s="91">
        <v>-191743</v>
      </c>
      <c r="F5326" s="98">
        <f t="shared" si="83"/>
        <v>-191.743</v>
      </c>
      <c r="I5326" s="98">
        <v>-191.743</v>
      </c>
    </row>
    <row r="5327" spans="1:9" ht="12.75" outlineLevel="2" collapsed="1">
      <c r="A5327" s="85" t="s">
        <v>2401</v>
      </c>
      <c r="B5327" s="90" t="s">
        <v>2619</v>
      </c>
      <c r="C5327" s="90" t="s">
        <v>2620</v>
      </c>
      <c r="D5327" s="91">
        <v>-191743</v>
      </c>
      <c r="F5327" s="98">
        <f t="shared" si="83"/>
        <v>-191.743</v>
      </c>
      <c r="I5327" s="98">
        <v>-191.743</v>
      </c>
    </row>
    <row r="5328" spans="1:9" s="94" customFormat="1" ht="12.75" outlineLevel="1">
      <c r="A5328" s="85" t="s">
        <v>766</v>
      </c>
      <c r="B5328" s="92" t="s">
        <v>2621</v>
      </c>
      <c r="C5328" s="92" t="s">
        <v>2622</v>
      </c>
      <c r="D5328" s="93">
        <v>-287887</v>
      </c>
      <c r="F5328" s="98">
        <f t="shared" si="83"/>
        <v>-287.887</v>
      </c>
      <c r="I5328" s="98">
        <v>-287.887</v>
      </c>
    </row>
    <row r="5329" spans="1:9" ht="12.75" hidden="1" outlineLevel="4">
      <c r="A5329" s="85" t="s">
        <v>2623</v>
      </c>
      <c r="B5329" s="88" t="s">
        <v>3675</v>
      </c>
      <c r="C5329" s="88" t="s">
        <v>3676</v>
      </c>
      <c r="D5329" s="89">
        <v>-11719000</v>
      </c>
      <c r="F5329" s="98">
        <f t="shared" si="83"/>
        <v>-11719</v>
      </c>
      <c r="I5329" s="98">
        <v>-11719</v>
      </c>
    </row>
    <row r="5330" spans="1:9" ht="12.75" hidden="1" outlineLevel="3" collapsed="1">
      <c r="A5330" s="85" t="s">
        <v>2398</v>
      </c>
      <c r="B5330" s="90" t="s">
        <v>2624</v>
      </c>
      <c r="C5330" s="90" t="s">
        <v>2625</v>
      </c>
      <c r="D5330" s="91">
        <v>-11719000</v>
      </c>
      <c r="F5330" s="98">
        <f t="shared" si="83"/>
        <v>-11719</v>
      </c>
      <c r="I5330" s="98">
        <v>-11719</v>
      </c>
    </row>
    <row r="5331" spans="1:9" ht="12.75" outlineLevel="2" collapsed="1">
      <c r="A5331" s="85" t="s">
        <v>2401</v>
      </c>
      <c r="B5331" s="90" t="s">
        <v>2626</v>
      </c>
      <c r="C5331" s="90" t="s">
        <v>2627</v>
      </c>
      <c r="D5331" s="91">
        <v>-11719000</v>
      </c>
      <c r="F5331" s="98">
        <f t="shared" si="83"/>
        <v>-11719</v>
      </c>
      <c r="H5331" t="s">
        <v>4914</v>
      </c>
      <c r="I5331" s="98">
        <v>-11719</v>
      </c>
    </row>
    <row r="5332" spans="1:9" ht="12.75" hidden="1" outlineLevel="4">
      <c r="A5332" s="85" t="s">
        <v>2628</v>
      </c>
      <c r="B5332" s="88" t="s">
        <v>5183</v>
      </c>
      <c r="C5332" s="88" t="s">
        <v>5184</v>
      </c>
      <c r="D5332" s="89">
        <v>-12587330</v>
      </c>
      <c r="F5332" s="98">
        <f t="shared" si="83"/>
        <v>-12587.33</v>
      </c>
      <c r="I5332" s="98">
        <v>-12587.33</v>
      </c>
    </row>
    <row r="5333" spans="1:9" ht="12.75" hidden="1" outlineLevel="3" collapsed="1">
      <c r="A5333" s="85" t="s">
        <v>2398</v>
      </c>
      <c r="B5333" s="90" t="s">
        <v>2629</v>
      </c>
      <c r="C5333" s="90" t="s">
        <v>4863</v>
      </c>
      <c r="D5333" s="91">
        <v>-12587330</v>
      </c>
      <c r="F5333" s="98">
        <f t="shared" si="83"/>
        <v>-12587.33</v>
      </c>
      <c r="I5333" s="98">
        <v>-12587.33</v>
      </c>
    </row>
    <row r="5334" spans="1:9" ht="12.75" outlineLevel="2" collapsed="1">
      <c r="A5334" s="85" t="s">
        <v>2401</v>
      </c>
      <c r="B5334" s="90" t="s">
        <v>4864</v>
      </c>
      <c r="C5334" s="90" t="s">
        <v>4863</v>
      </c>
      <c r="D5334" s="91">
        <v>-12587330</v>
      </c>
      <c r="F5334" s="98">
        <f t="shared" si="83"/>
        <v>-12587.33</v>
      </c>
      <c r="H5334" t="s">
        <v>2204</v>
      </c>
      <c r="I5334" s="98">
        <v>-12587.33</v>
      </c>
    </row>
    <row r="5335" spans="1:9" ht="12.75" hidden="1" outlineLevel="4">
      <c r="A5335" s="85" t="s">
        <v>4865</v>
      </c>
      <c r="B5335" s="88" t="s">
        <v>4866</v>
      </c>
      <c r="C5335" s="88" t="s">
        <v>4867</v>
      </c>
      <c r="D5335" s="89">
        <v>193000</v>
      </c>
      <c r="F5335" s="98">
        <f t="shared" si="83"/>
        <v>193</v>
      </c>
      <c r="I5335" s="98">
        <v>193</v>
      </c>
    </row>
    <row r="5336" spans="1:9" ht="12.75" hidden="1" outlineLevel="3" collapsed="1">
      <c r="A5336" s="85" t="s">
        <v>2398</v>
      </c>
      <c r="B5336" s="90" t="s">
        <v>4868</v>
      </c>
      <c r="C5336" s="90" t="s">
        <v>4869</v>
      </c>
      <c r="D5336" s="91">
        <v>193000</v>
      </c>
      <c r="F5336" s="98">
        <f t="shared" si="83"/>
        <v>193</v>
      </c>
      <c r="I5336" s="98">
        <v>193</v>
      </c>
    </row>
    <row r="5337" spans="1:9" ht="12.75" outlineLevel="2" collapsed="1">
      <c r="A5337" s="85" t="s">
        <v>2401</v>
      </c>
      <c r="B5337" s="90" t="s">
        <v>4870</v>
      </c>
      <c r="C5337" s="90" t="s">
        <v>4871</v>
      </c>
      <c r="D5337" s="91">
        <v>193000</v>
      </c>
      <c r="F5337" s="98">
        <f t="shared" si="83"/>
        <v>193</v>
      </c>
      <c r="H5337" t="s">
        <v>2204</v>
      </c>
      <c r="I5337" s="98">
        <v>193</v>
      </c>
    </row>
    <row r="5338" spans="1:9" s="94" customFormat="1" ht="12.75" outlineLevel="1">
      <c r="A5338" s="85" t="s">
        <v>766</v>
      </c>
      <c r="B5338" s="92" t="s">
        <v>4872</v>
      </c>
      <c r="C5338" s="92" t="s">
        <v>4873</v>
      </c>
      <c r="D5338" s="93">
        <v>-24113330</v>
      </c>
      <c r="F5338" s="98">
        <f t="shared" si="83"/>
        <v>-24113.33</v>
      </c>
      <c r="I5338" s="98">
        <v>-24113.33</v>
      </c>
    </row>
    <row r="5339" spans="1:9" ht="12.75" hidden="1" outlineLevel="4">
      <c r="A5339" s="85" t="s">
        <v>4874</v>
      </c>
      <c r="B5339" s="88" t="s">
        <v>4875</v>
      </c>
      <c r="C5339" s="88" t="s">
        <v>4876</v>
      </c>
      <c r="D5339" s="89">
        <v>-5221747</v>
      </c>
      <c r="F5339" s="98">
        <f t="shared" si="83"/>
        <v>-5221.747</v>
      </c>
      <c r="I5339" s="98">
        <v>-5221.747</v>
      </c>
    </row>
    <row r="5340" spans="1:9" ht="12.75" hidden="1" outlineLevel="3" collapsed="1">
      <c r="A5340" s="85" t="s">
        <v>2398</v>
      </c>
      <c r="B5340" s="90" t="s">
        <v>4877</v>
      </c>
      <c r="C5340" s="90" t="s">
        <v>4878</v>
      </c>
      <c r="D5340" s="91">
        <v>-5221747</v>
      </c>
      <c r="F5340" s="98">
        <f t="shared" si="83"/>
        <v>-5221.747</v>
      </c>
      <c r="I5340" s="98">
        <v>-5221.747</v>
      </c>
    </row>
    <row r="5341" spans="1:9" ht="12.75" hidden="1" outlineLevel="4">
      <c r="A5341" s="85" t="s">
        <v>4879</v>
      </c>
      <c r="B5341" s="88" t="s">
        <v>4880</v>
      </c>
      <c r="C5341" s="88" t="s">
        <v>4881</v>
      </c>
      <c r="D5341" s="89">
        <v>3985631</v>
      </c>
      <c r="F5341" s="98">
        <f t="shared" si="83"/>
        <v>3985.631</v>
      </c>
      <c r="I5341" s="98">
        <v>3985.631</v>
      </c>
    </row>
    <row r="5342" spans="1:9" ht="12.75" hidden="1" outlineLevel="4">
      <c r="A5342" s="85" t="s">
        <v>4882</v>
      </c>
      <c r="B5342" s="88" t="s">
        <v>4883</v>
      </c>
      <c r="C5342" s="88" t="s">
        <v>4884</v>
      </c>
      <c r="D5342" s="89">
        <v>1421173</v>
      </c>
      <c r="F5342" s="98">
        <f t="shared" si="83"/>
        <v>1421.173</v>
      </c>
      <c r="I5342" s="98">
        <v>1421.173</v>
      </c>
    </row>
    <row r="5343" spans="1:9" ht="12.75" hidden="1" outlineLevel="3" collapsed="1">
      <c r="A5343" s="85" t="s">
        <v>2398</v>
      </c>
      <c r="B5343" s="90" t="s">
        <v>4885</v>
      </c>
      <c r="C5343" s="90" t="s">
        <v>4886</v>
      </c>
      <c r="D5343" s="91">
        <v>5406804</v>
      </c>
      <c r="F5343" s="98">
        <f t="shared" si="83"/>
        <v>5406.804</v>
      </c>
      <c r="I5343" s="98">
        <v>5406.804</v>
      </c>
    </row>
    <row r="5344" spans="1:9" ht="12.75" outlineLevel="2" collapsed="1">
      <c r="A5344" s="85" t="s">
        <v>2401</v>
      </c>
      <c r="B5344" s="90" t="s">
        <v>4887</v>
      </c>
      <c r="C5344" s="90" t="s">
        <v>4888</v>
      </c>
      <c r="D5344" s="91">
        <v>185057</v>
      </c>
      <c r="F5344" s="98">
        <f t="shared" si="83"/>
        <v>185.057</v>
      </c>
      <c r="H5344" s="94" t="s">
        <v>4927</v>
      </c>
      <c r="I5344" s="98">
        <v>185.057</v>
      </c>
    </row>
    <row r="5345" spans="1:9" ht="12.75" hidden="1" outlineLevel="4">
      <c r="A5345" s="85" t="s">
        <v>4889</v>
      </c>
      <c r="B5345" s="88" t="s">
        <v>4791</v>
      </c>
      <c r="C5345" s="88" t="s">
        <v>4792</v>
      </c>
      <c r="D5345" s="89">
        <v>42703</v>
      </c>
      <c r="F5345" s="98">
        <f t="shared" si="83"/>
        <v>42.703</v>
      </c>
      <c r="I5345" s="98">
        <v>42.703</v>
      </c>
    </row>
    <row r="5346" spans="1:9" ht="12.75" hidden="1" outlineLevel="3" collapsed="1">
      <c r="A5346" s="85" t="s">
        <v>2398</v>
      </c>
      <c r="B5346" s="90" t="s">
        <v>4890</v>
      </c>
      <c r="C5346" s="90" t="s">
        <v>4891</v>
      </c>
      <c r="D5346" s="91">
        <v>42703</v>
      </c>
      <c r="F5346" s="98">
        <f t="shared" si="83"/>
        <v>42.703</v>
      </c>
      <c r="I5346" s="98">
        <v>42.703</v>
      </c>
    </row>
    <row r="5347" spans="1:9" ht="12.75" outlineLevel="2" collapsed="1">
      <c r="A5347" s="85" t="s">
        <v>2401</v>
      </c>
      <c r="B5347" s="90" t="s">
        <v>4892</v>
      </c>
      <c r="C5347" s="90" t="s">
        <v>4893</v>
      </c>
      <c r="D5347" s="91">
        <v>42703</v>
      </c>
      <c r="F5347" s="98">
        <f t="shared" si="83"/>
        <v>42.703</v>
      </c>
      <c r="H5347" s="94" t="s">
        <v>4926</v>
      </c>
      <c r="I5347" s="98">
        <v>42.703</v>
      </c>
    </row>
    <row r="5348" spans="1:9" ht="12.75" hidden="1" outlineLevel="4">
      <c r="A5348" s="85" t="s">
        <v>4894</v>
      </c>
      <c r="B5348" s="88" t="s">
        <v>2413</v>
      </c>
      <c r="C5348" s="88" t="s">
        <v>2414</v>
      </c>
      <c r="D5348" s="89">
        <v>116302</v>
      </c>
      <c r="F5348" s="98">
        <f t="shared" si="83"/>
        <v>116.302</v>
      </c>
      <c r="I5348" s="98">
        <v>116.302</v>
      </c>
    </row>
    <row r="5349" spans="1:9" ht="12.75" hidden="1" outlineLevel="3" collapsed="1">
      <c r="A5349" s="85" t="s">
        <v>2398</v>
      </c>
      <c r="B5349" s="90" t="s">
        <v>4895</v>
      </c>
      <c r="C5349" s="90" t="s">
        <v>4896</v>
      </c>
      <c r="D5349" s="91">
        <v>116302</v>
      </c>
      <c r="F5349" s="98">
        <f t="shared" si="83"/>
        <v>116.302</v>
      </c>
      <c r="I5349" s="98">
        <v>116.302</v>
      </c>
    </row>
    <row r="5350" spans="1:9" ht="12.75" outlineLevel="2" collapsed="1">
      <c r="A5350" s="85" t="s">
        <v>2401</v>
      </c>
      <c r="B5350" s="90" t="s">
        <v>4897</v>
      </c>
      <c r="C5350" s="90" t="s">
        <v>4898</v>
      </c>
      <c r="D5350" s="91">
        <v>116302</v>
      </c>
      <c r="F5350" s="98">
        <f t="shared" si="83"/>
        <v>116.302</v>
      </c>
      <c r="H5350" s="94" t="s">
        <v>4927</v>
      </c>
      <c r="I5350" s="98">
        <v>116.302</v>
      </c>
    </row>
    <row r="5351" spans="1:9" s="94" customFormat="1" ht="12.75" outlineLevel="1">
      <c r="A5351" s="85" t="s">
        <v>766</v>
      </c>
      <c r="B5351" s="92" t="s">
        <v>4899</v>
      </c>
      <c r="C5351" s="92" t="s">
        <v>4900</v>
      </c>
      <c r="D5351" s="93">
        <v>344062</v>
      </c>
      <c r="F5351" s="98">
        <f t="shared" si="83"/>
        <v>344.062</v>
      </c>
      <c r="I5351" s="98">
        <v>344.062</v>
      </c>
    </row>
    <row r="5352" spans="1:9" ht="12.75">
      <c r="A5352" s="85" t="s">
        <v>4901</v>
      </c>
      <c r="B5352" s="95" t="s">
        <v>4902</v>
      </c>
      <c r="C5352" s="95" t="s">
        <v>4902</v>
      </c>
      <c r="D5352" s="96">
        <v>0</v>
      </c>
      <c r="F5352" s="98">
        <f t="shared" si="83"/>
        <v>0</v>
      </c>
      <c r="I5352" s="98">
        <v>0</v>
      </c>
    </row>
    <row r="5355" ht="12.75">
      <c r="C5355" s="108"/>
    </row>
    <row r="5356" spans="2:9" ht="12.75">
      <c r="B5356" s="88" t="s">
        <v>4786</v>
      </c>
      <c r="C5356" s="110" t="s">
        <v>4910</v>
      </c>
      <c r="D5356" s="97">
        <v>-1622434</v>
      </c>
      <c r="F5356" s="98">
        <f aca="true" t="shared" si="84" ref="F5356:F5361">D5356/1000</f>
        <v>-1622.434</v>
      </c>
      <c r="H5356" t="s">
        <v>4919</v>
      </c>
      <c r="I5356" s="98">
        <v>-1622.434</v>
      </c>
    </row>
    <row r="5357" spans="2:9" ht="12.75">
      <c r="B5357" s="88" t="s">
        <v>4786</v>
      </c>
      <c r="C5357" s="108" t="s">
        <v>4920</v>
      </c>
      <c r="D5357" s="97">
        <v>823504</v>
      </c>
      <c r="F5357" s="98">
        <f t="shared" si="84"/>
        <v>823.504</v>
      </c>
      <c r="H5357" t="s">
        <v>4905</v>
      </c>
      <c r="I5357" s="98">
        <v>823.504</v>
      </c>
    </row>
    <row r="5358" spans="2:9" ht="12.75">
      <c r="B5358" s="88" t="s">
        <v>4786</v>
      </c>
      <c r="C5358" s="88" t="s">
        <v>4905</v>
      </c>
      <c r="D5358" s="97">
        <v>2391228</v>
      </c>
      <c r="F5358" s="98">
        <f t="shared" si="84"/>
        <v>2391.228</v>
      </c>
      <c r="H5358" t="s">
        <v>4905</v>
      </c>
      <c r="I5358" s="98">
        <v>2391.228</v>
      </c>
    </row>
    <row r="5359" spans="2:9" ht="12.75">
      <c r="B5359" s="88" t="s">
        <v>4786</v>
      </c>
      <c r="C5359" s="88" t="s">
        <v>4906</v>
      </c>
      <c r="D5359" s="97">
        <v>-1296496</v>
      </c>
      <c r="F5359" s="98">
        <f t="shared" si="84"/>
        <v>-1296.496</v>
      </c>
      <c r="H5359" s="88" t="s">
        <v>4921</v>
      </c>
      <c r="I5359" s="98">
        <v>-1296.496</v>
      </c>
    </row>
    <row r="5360" spans="2:9" ht="12.75">
      <c r="B5360" s="88" t="s">
        <v>4786</v>
      </c>
      <c r="C5360" s="88" t="s">
        <v>4907</v>
      </c>
      <c r="D5360" s="97">
        <v>-619718</v>
      </c>
      <c r="F5360" s="98">
        <f t="shared" si="84"/>
        <v>-619.718</v>
      </c>
      <c r="H5360" s="88" t="s">
        <v>4921</v>
      </c>
      <c r="I5360" s="98">
        <v>-619.718</v>
      </c>
    </row>
    <row r="5361" spans="2:9" ht="12.75">
      <c r="B5361" s="88" t="s">
        <v>4786</v>
      </c>
      <c r="C5361" s="88" t="s">
        <v>4922</v>
      </c>
      <c r="D5361" s="97">
        <v>-64000</v>
      </c>
      <c r="F5361" s="98">
        <f t="shared" si="84"/>
        <v>-64</v>
      </c>
      <c r="H5361" t="s">
        <v>4905</v>
      </c>
      <c r="I5361" s="98">
        <v>-64</v>
      </c>
    </row>
    <row r="5362" ht="13.5" thickBot="1">
      <c r="D5362" s="109">
        <f>SUM(D5356:D5361)</f>
        <v>-387916</v>
      </c>
    </row>
    <row r="5363" ht="13.5" thickTop="1"/>
  </sheetData>
  <printOptions/>
  <pageMargins left="0.75" right="0.75" top="1" bottom="1" header="0.5" footer="0.5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Strategy and Budget - Appendix 2(d)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2012-12-07T12:45:21Z</cp:lastPrinted>
  <dcterms:created xsi:type="dcterms:W3CDTF">2010-08-23T10:49:01Z</dcterms:created>
  <dcterms:modified xsi:type="dcterms:W3CDTF">2012-12-11T14:42:25Z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